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280" yWindow="1020" windowWidth="21700" windowHeight="16080" tabRatio="500" activeTab="2"/>
  </bookViews>
  <sheets>
    <sheet name="V1" sheetId="1" r:id="rId1"/>
    <sheet name="V1.1" sheetId="3" r:id="rId2"/>
    <sheet name="V2.0" sheetId="2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3" l="1"/>
  <c r="D6" i="3"/>
  <c r="B7" i="3"/>
  <c r="B8" i="3"/>
  <c r="D8" i="3"/>
  <c r="F8" i="3"/>
  <c r="F9" i="3"/>
  <c r="B18" i="3"/>
  <c r="B19" i="3"/>
  <c r="B20" i="3"/>
  <c r="B21" i="3"/>
  <c r="B22" i="3"/>
  <c r="B25" i="3"/>
  <c r="B27" i="3"/>
  <c r="B30" i="3"/>
  <c r="C18" i="3"/>
  <c r="C19" i="3"/>
  <c r="C20" i="3"/>
  <c r="C21" i="3"/>
  <c r="C22" i="3"/>
  <c r="C25" i="3"/>
  <c r="C27" i="3"/>
  <c r="C30" i="3"/>
  <c r="D18" i="3"/>
  <c r="D19" i="3"/>
  <c r="D20" i="3"/>
  <c r="D21" i="3"/>
  <c r="D22" i="3"/>
  <c r="D25" i="3"/>
  <c r="D27" i="3"/>
  <c r="D30" i="3"/>
  <c r="E18" i="3"/>
  <c r="E19" i="3"/>
  <c r="E20" i="3"/>
  <c r="E21" i="3"/>
  <c r="E22" i="3"/>
  <c r="E25" i="3"/>
  <c r="E27" i="3"/>
  <c r="E30" i="3"/>
  <c r="F18" i="3"/>
  <c r="F19" i="3"/>
  <c r="F20" i="3"/>
  <c r="F21" i="3"/>
  <c r="F22" i="3"/>
  <c r="F25" i="3"/>
  <c r="F27" i="3"/>
  <c r="F30" i="3"/>
  <c r="G18" i="3"/>
  <c r="G19" i="3"/>
  <c r="G20" i="3"/>
  <c r="G21" i="3"/>
  <c r="G22" i="3"/>
  <c r="G25" i="3"/>
  <c r="G27" i="3"/>
  <c r="G30" i="3"/>
  <c r="H18" i="3"/>
  <c r="H19" i="3"/>
  <c r="H20" i="3"/>
  <c r="H21" i="3"/>
  <c r="H22" i="3"/>
  <c r="H25" i="3"/>
  <c r="H27" i="3"/>
  <c r="H30" i="3"/>
  <c r="B31" i="3"/>
  <c r="B33" i="3"/>
  <c r="H28" i="3"/>
  <c r="G28" i="3"/>
  <c r="F28" i="3"/>
  <c r="E28" i="3"/>
  <c r="D28" i="3"/>
  <c r="C28" i="3"/>
  <c r="B28" i="3"/>
  <c r="D9" i="3"/>
  <c r="B9" i="3"/>
  <c r="D6" i="2"/>
  <c r="B7" i="2"/>
  <c r="B8" i="2"/>
  <c r="D8" i="2"/>
  <c r="F8" i="2"/>
  <c r="F9" i="2"/>
  <c r="B20" i="2"/>
  <c r="B21" i="2"/>
  <c r="B22" i="2"/>
  <c r="B23" i="2"/>
  <c r="B26" i="2"/>
  <c r="B28" i="2"/>
  <c r="B31" i="2"/>
  <c r="C20" i="2"/>
  <c r="C21" i="2"/>
  <c r="C22" i="2"/>
  <c r="C23" i="2"/>
  <c r="C26" i="2"/>
  <c r="C28" i="2"/>
  <c r="C31" i="2"/>
  <c r="D20" i="2"/>
  <c r="D21" i="2"/>
  <c r="D22" i="2"/>
  <c r="D23" i="2"/>
  <c r="D26" i="2"/>
  <c r="D28" i="2"/>
  <c r="D31" i="2"/>
  <c r="E20" i="2"/>
  <c r="E21" i="2"/>
  <c r="E22" i="2"/>
  <c r="E23" i="2"/>
  <c r="E26" i="2"/>
  <c r="E28" i="2"/>
  <c r="E31" i="2"/>
  <c r="F20" i="2"/>
  <c r="F21" i="2"/>
  <c r="F22" i="2"/>
  <c r="F23" i="2"/>
  <c r="F26" i="2"/>
  <c r="F28" i="2"/>
  <c r="F31" i="2"/>
  <c r="G20" i="2"/>
  <c r="G21" i="2"/>
  <c r="G22" i="2"/>
  <c r="G23" i="2"/>
  <c r="G26" i="2"/>
  <c r="G28" i="2"/>
  <c r="G31" i="2"/>
  <c r="H20" i="2"/>
  <c r="H21" i="2"/>
  <c r="H22" i="2"/>
  <c r="H23" i="2"/>
  <c r="H26" i="2"/>
  <c r="H28" i="2"/>
  <c r="H31" i="2"/>
  <c r="B32" i="2"/>
  <c r="B34" i="2"/>
  <c r="B19" i="2"/>
  <c r="C19" i="2"/>
  <c r="D19" i="2"/>
  <c r="E19" i="2"/>
  <c r="F19" i="2"/>
  <c r="G19" i="2"/>
  <c r="H19" i="2"/>
  <c r="C29" i="2"/>
  <c r="D29" i="2"/>
  <c r="E29" i="2"/>
  <c r="F29" i="2"/>
  <c r="G29" i="2"/>
  <c r="H29" i="2"/>
  <c r="B15" i="2"/>
  <c r="B29" i="2"/>
  <c r="D9" i="2"/>
  <c r="B9" i="2"/>
  <c r="D10" i="1"/>
  <c r="B11" i="1"/>
  <c r="B12" i="1"/>
  <c r="D12" i="1"/>
  <c r="F12" i="1"/>
  <c r="F13" i="1"/>
  <c r="F15" i="1"/>
  <c r="B17" i="1"/>
  <c r="B18" i="1"/>
  <c r="B21" i="1"/>
  <c r="B24" i="1"/>
  <c r="B26" i="1"/>
  <c r="B30" i="1"/>
  <c r="B37" i="1"/>
  <c r="B35" i="1"/>
  <c r="B6" i="1"/>
  <c r="B27" i="1"/>
  <c r="B31" i="1"/>
  <c r="D13" i="1"/>
  <c r="B13" i="1"/>
</calcChain>
</file>

<file path=xl/sharedStrings.xml><?xml version="1.0" encoding="utf-8"?>
<sst xmlns="http://schemas.openxmlformats.org/spreadsheetml/2006/main" count="173" uniqueCount="62">
  <si>
    <t>sample rate</t>
  </si>
  <si>
    <t>sec</t>
  </si>
  <si>
    <t>sample interval</t>
  </si>
  <si>
    <t>Hz</t>
  </si>
  <si>
    <t>smallest beam</t>
  </si>
  <si>
    <t>arcmin</t>
  </si>
  <si>
    <t>Samples / Beam</t>
  </si>
  <si>
    <t xml:space="preserve">size / sample </t>
  </si>
  <si>
    <t>degrees</t>
  </si>
  <si>
    <t>radians in one rev</t>
  </si>
  <si>
    <t>rad</t>
  </si>
  <si>
    <t>Spin period</t>
  </si>
  <si>
    <t>Scan speed</t>
  </si>
  <si>
    <t>rad/sec</t>
  </si>
  <si>
    <t>deg/s</t>
  </si>
  <si>
    <t>time/angle</t>
  </si>
  <si>
    <t>sec/rad</t>
  </si>
  <si>
    <t>s/deg</t>
  </si>
  <si>
    <t>arcmin/s</t>
  </si>
  <si>
    <t>s/arcmin</t>
  </si>
  <si>
    <t>time/sample</t>
  </si>
  <si>
    <t># of bits / sample</t>
  </si>
  <si>
    <t>bits / sec / 1 detector</t>
  </si>
  <si>
    <t># of detectors</t>
  </si>
  <si>
    <t># of bits / sec</t>
  </si>
  <si>
    <t>Mbits/s</t>
  </si>
  <si>
    <t># of bits /day</t>
  </si>
  <si>
    <t>Tbits/day</t>
  </si>
  <si>
    <t># of bytes/day</t>
  </si>
  <si>
    <t>Tbytes/day</t>
  </si>
  <si>
    <t>Lossless Compression factor</t>
  </si>
  <si>
    <t># of bytes/day to TM</t>
  </si>
  <si>
    <t>TM rate</t>
  </si>
  <si>
    <t># of bits/day to TM</t>
  </si>
  <si>
    <t>Hours of TM</t>
  </si>
  <si>
    <t>Total Data TM</t>
  </si>
  <si>
    <t>Tbits</t>
  </si>
  <si>
    <t>hours</t>
  </si>
  <si>
    <t>From Amy</t>
  </si>
  <si>
    <t>From EBEX (check more)</t>
  </si>
  <si>
    <t>PICO Data Rate and TM</t>
  </si>
  <si>
    <t>missing factor</t>
  </si>
  <si>
    <t>Boresight angle relative to spin (beta)</t>
  </si>
  <si>
    <t xml:space="preserve">arcmin / sample </t>
  </si>
  <si>
    <t>14, 16, 18</t>
  </si>
  <si>
    <t>19, 20, 21</t>
  </si>
  <si>
    <t>Smallest Beam size</t>
  </si>
  <si>
    <t>13, 15, 17</t>
  </si>
  <si>
    <t>8, 10, 12</t>
  </si>
  <si>
    <t>7, 9, 11</t>
  </si>
  <si>
    <t xml:space="preserve">2, 4, 6, </t>
  </si>
  <si>
    <t>1, 3, 5</t>
  </si>
  <si>
    <t># of bits/day/band to TM</t>
  </si>
  <si>
    <t>JPL</t>
  </si>
  <si>
    <t>Total Data Available</t>
  </si>
  <si>
    <t>Available/needed</t>
  </si>
  <si>
    <t>Required # of bits/day to TM</t>
  </si>
  <si>
    <t>Hanany (20171128) V1</t>
  </si>
  <si>
    <t>Hanany (20171219);V1.1,  this version reproduces V.1, but in V2 format</t>
  </si>
  <si>
    <t>Hanany (20171219) V2.0, different sample rate per pixel</t>
  </si>
  <si>
    <t>Pixel Numbers</t>
  </si>
  <si>
    <t>Available TM bandwidth /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</si>
</sst>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00"/>
  </numFmts>
  <fonts count="7" x14ac:knownFonts="1">
    <font>
      <sz val="12"/>
      <color theme="1"/>
      <name val="Calibri"/>
      <family val="2"/>
      <charset val="134"/>
      <scheme val="minor"/>
    </font>
    <font>
      <b/>
      <sz val="12"/>
      <color rgb="FFFF0000"/>
      <name val="Calibri"/>
      <scheme val="minor"/>
    </font>
    <font>
      <b/>
      <sz val="12"/>
      <color rgb="FF0000FF"/>
      <name val="Calibri"/>
      <scheme val="minor"/>
    </font>
    <font>
      <sz val="12"/>
      <name val="Calibri"/>
      <scheme val="minor"/>
    </font>
    <font>
      <sz val="12"/>
      <color rgb="FFFF0000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2" fillId="0" borderId="0" xfId="0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/>
    <xf numFmtId="2" fontId="2" fillId="0" borderId="0" xfId="0" applyNumberFormat="1" applyFont="1"/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A3" sqref="A3"/>
    </sheetView>
  </sheetViews>
  <sheetFormatPr baseColWidth="10" defaultRowHeight="15" x14ac:dyDescent="0"/>
  <cols>
    <col min="1" max="1" width="31.1640625" customWidth="1"/>
  </cols>
  <sheetData>
    <row r="1" spans="1:7">
      <c r="A1" t="s">
        <v>40</v>
      </c>
    </row>
    <row r="2" spans="1:7">
      <c r="A2" t="s">
        <v>57</v>
      </c>
    </row>
    <row r="4" spans="1:7">
      <c r="A4" t="s">
        <v>4</v>
      </c>
      <c r="B4" s="6">
        <v>1.1000000000000001</v>
      </c>
      <c r="C4" t="s">
        <v>5</v>
      </c>
    </row>
    <row r="5" spans="1:7">
      <c r="A5" t="s">
        <v>6</v>
      </c>
      <c r="B5" s="6">
        <v>3</v>
      </c>
    </row>
    <row r="6" spans="1:7">
      <c r="A6" t="s">
        <v>7</v>
      </c>
      <c r="B6" s="2">
        <f>B4/B5</f>
        <v>0.3666666666666667</v>
      </c>
      <c r="C6" t="s">
        <v>5</v>
      </c>
    </row>
    <row r="8" spans="1:7">
      <c r="A8" t="s">
        <v>11</v>
      </c>
      <c r="B8" s="6">
        <v>60</v>
      </c>
      <c r="C8" t="s">
        <v>1</v>
      </c>
    </row>
    <row r="10" spans="1:7">
      <c r="A10" t="s">
        <v>42</v>
      </c>
      <c r="B10" s="6">
        <v>73</v>
      </c>
      <c r="C10" t="s">
        <v>8</v>
      </c>
      <c r="D10" s="2">
        <f>B10*PI()/180</f>
        <v>1.2740903539558606</v>
      </c>
      <c r="E10" t="s">
        <v>10</v>
      </c>
    </row>
    <row r="11" spans="1:7">
      <c r="A11" t="s">
        <v>9</v>
      </c>
      <c r="B11" s="2">
        <f>2*3.14159*SIN(D10)</f>
        <v>6.0086349165718245</v>
      </c>
      <c r="D11" s="2"/>
    </row>
    <row r="12" spans="1:7">
      <c r="A12" t="s">
        <v>12</v>
      </c>
      <c r="B12" s="2">
        <f>B11/B8</f>
        <v>0.10014391527619708</v>
      </c>
      <c r="C12" t="s">
        <v>13</v>
      </c>
      <c r="D12" s="2">
        <f>B12*180/PI()</f>
        <v>5.7378236892417842</v>
      </c>
      <c r="E12" t="s">
        <v>14</v>
      </c>
      <c r="F12" s="2">
        <f>D12*60</f>
        <v>344.26942135450707</v>
      </c>
      <c r="G12" t="s">
        <v>18</v>
      </c>
    </row>
    <row r="13" spans="1:7">
      <c r="A13" t="s">
        <v>15</v>
      </c>
      <c r="B13" s="2">
        <f>1/B12</f>
        <v>9.9856291542226838</v>
      </c>
      <c r="C13" t="s">
        <v>16</v>
      </c>
      <c r="D13" s="2">
        <f>1/D12</f>
        <v>0.17428210662432247</v>
      </c>
      <c r="E13" t="s">
        <v>17</v>
      </c>
      <c r="F13" s="1">
        <f>1/F12</f>
        <v>2.9047017770720412E-3</v>
      </c>
      <c r="G13" t="s">
        <v>19</v>
      </c>
    </row>
    <row r="15" spans="1:7">
      <c r="A15" t="s">
        <v>20</v>
      </c>
      <c r="F15" s="7">
        <f>F13*B6</f>
        <v>1.0650573182597485E-3</v>
      </c>
    </row>
    <row r="17" spans="1:4">
      <c r="A17" t="s">
        <v>2</v>
      </c>
      <c r="B17" s="7">
        <f>F15</f>
        <v>1.0650573182597485E-3</v>
      </c>
      <c r="C17" t="s">
        <v>1</v>
      </c>
    </row>
    <row r="18" spans="1:4">
      <c r="A18" t="s">
        <v>0</v>
      </c>
      <c r="B18" s="2">
        <f>1/B17</f>
        <v>938.91660369411011</v>
      </c>
      <c r="C18" t="s">
        <v>3</v>
      </c>
    </row>
    <row r="20" spans="1:4">
      <c r="A20" t="s">
        <v>21</v>
      </c>
      <c r="B20" s="6">
        <v>16</v>
      </c>
      <c r="D20" t="s">
        <v>39</v>
      </c>
    </row>
    <row r="21" spans="1:4">
      <c r="A21" t="s">
        <v>22</v>
      </c>
      <c r="B21" s="3">
        <f>B20*B18</f>
        <v>15022.665659105762</v>
      </c>
      <c r="C21" t="s">
        <v>3</v>
      </c>
    </row>
    <row r="23" spans="1:4">
      <c r="A23" t="s">
        <v>23</v>
      </c>
      <c r="B23" s="6">
        <v>15000</v>
      </c>
    </row>
    <row r="24" spans="1:4">
      <c r="A24" t="s">
        <v>24</v>
      </c>
      <c r="B24" s="3">
        <f>B23*B21/10^6</f>
        <v>225.33998488658642</v>
      </c>
      <c r="C24" t="s">
        <v>25</v>
      </c>
    </row>
    <row r="26" spans="1:4">
      <c r="A26" t="s">
        <v>26</v>
      </c>
      <c r="B26" s="3">
        <f>B24*24*3600/10^6</f>
        <v>19.469374694201068</v>
      </c>
      <c r="C26" t="s">
        <v>27</v>
      </c>
    </row>
    <row r="27" spans="1:4">
      <c r="A27" t="s">
        <v>28</v>
      </c>
      <c r="B27" s="3">
        <f>B26/8</f>
        <v>2.4336718367751335</v>
      </c>
      <c r="C27" t="s">
        <v>29</v>
      </c>
    </row>
    <row r="29" spans="1:4">
      <c r="A29" t="s">
        <v>30</v>
      </c>
      <c r="B29" s="6">
        <v>6</v>
      </c>
      <c r="D29" t="s">
        <v>39</v>
      </c>
    </row>
    <row r="30" spans="1:4">
      <c r="A30" t="s">
        <v>33</v>
      </c>
      <c r="B30" s="5">
        <f>B26/B29</f>
        <v>3.2448957823668447</v>
      </c>
      <c r="C30" t="s">
        <v>27</v>
      </c>
    </row>
    <row r="31" spans="1:4">
      <c r="A31" t="s">
        <v>31</v>
      </c>
      <c r="B31" s="3">
        <f>B27/B29</f>
        <v>0.40561197279585559</v>
      </c>
      <c r="C31" t="s">
        <v>29</v>
      </c>
    </row>
    <row r="33" spans="1:4">
      <c r="A33" t="s">
        <v>32</v>
      </c>
      <c r="B33" s="6">
        <v>150</v>
      </c>
      <c r="C33" t="s">
        <v>25</v>
      </c>
      <c r="D33" t="s">
        <v>38</v>
      </c>
    </row>
    <row r="34" spans="1:4">
      <c r="A34" t="s">
        <v>34</v>
      </c>
      <c r="B34" s="6">
        <v>4</v>
      </c>
      <c r="C34" t="s">
        <v>37</v>
      </c>
      <c r="D34" t="s">
        <v>38</v>
      </c>
    </row>
    <row r="35" spans="1:4">
      <c r="A35" t="s">
        <v>35</v>
      </c>
      <c r="B35" s="4">
        <f>B34*B33*3600/10^6</f>
        <v>2.16</v>
      </c>
      <c r="C35" t="s">
        <v>36</v>
      </c>
    </row>
    <row r="37" spans="1:4">
      <c r="A37" s="4" t="s">
        <v>41</v>
      </c>
      <c r="B37" s="5">
        <f>B30/B35</f>
        <v>1.5022665659105761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3" sqref="A3"/>
    </sheetView>
  </sheetViews>
  <sheetFormatPr baseColWidth="10" defaultRowHeight="15" x14ac:dyDescent="0"/>
  <cols>
    <col min="1" max="1" width="31.1640625" customWidth="1"/>
  </cols>
  <sheetData>
    <row r="1" spans="1:12">
      <c r="A1" t="s">
        <v>40</v>
      </c>
    </row>
    <row r="2" spans="1:12">
      <c r="A2" t="s">
        <v>58</v>
      </c>
    </row>
    <row r="4" spans="1:12">
      <c r="A4" t="s">
        <v>6</v>
      </c>
      <c r="B4" s="6">
        <v>3</v>
      </c>
      <c r="C4" s="6"/>
      <c r="D4" s="6"/>
      <c r="E4" s="6"/>
      <c r="F4" s="6"/>
      <c r="G4" s="6"/>
      <c r="H4" s="6"/>
    </row>
    <row r="5" spans="1:12">
      <c r="A5" t="s">
        <v>11</v>
      </c>
      <c r="B5" s="6">
        <v>60</v>
      </c>
      <c r="C5" t="s">
        <v>1</v>
      </c>
      <c r="D5" s="6"/>
      <c r="E5" s="6"/>
      <c r="F5" s="6"/>
      <c r="G5" s="6"/>
      <c r="H5" s="6"/>
    </row>
    <row r="6" spans="1:12">
      <c r="A6" t="s">
        <v>42</v>
      </c>
      <c r="B6" s="6">
        <v>60</v>
      </c>
      <c r="C6" t="s">
        <v>8</v>
      </c>
      <c r="D6" s="2">
        <f>B6*PI()/180</f>
        <v>1.0471975511965976</v>
      </c>
      <c r="E6" t="s">
        <v>10</v>
      </c>
      <c r="F6" s="6"/>
      <c r="G6" s="6"/>
      <c r="H6" s="6"/>
    </row>
    <row r="7" spans="1:12">
      <c r="A7" t="s">
        <v>9</v>
      </c>
      <c r="B7" s="2">
        <f>2*3.14159*SIN(D6)</f>
        <v>5.441393496550309</v>
      </c>
      <c r="C7" s="2"/>
      <c r="D7" s="2"/>
      <c r="E7" s="2"/>
      <c r="F7" s="2"/>
      <c r="G7" s="2"/>
      <c r="H7" s="2"/>
      <c r="J7" s="2"/>
    </row>
    <row r="8" spans="1:12">
      <c r="A8" t="s">
        <v>12</v>
      </c>
      <c r="B8" s="2">
        <f>B7/B5</f>
        <v>9.0689891609171819E-2</v>
      </c>
      <c r="C8" t="s">
        <v>13</v>
      </c>
      <c r="D8" s="2">
        <f>B8*180/PI()</f>
        <v>5.1961480337044437</v>
      </c>
      <c r="E8" t="s">
        <v>14</v>
      </c>
      <c r="F8" s="2">
        <f>D8*60</f>
        <v>311.76888202226661</v>
      </c>
      <c r="G8" t="s">
        <v>18</v>
      </c>
      <c r="H8" s="2"/>
    </row>
    <row r="9" spans="1:12">
      <c r="A9" t="s">
        <v>15</v>
      </c>
      <c r="B9" s="2">
        <f>1/B8</f>
        <v>11.026587222195623</v>
      </c>
      <c r="C9" t="s">
        <v>16</v>
      </c>
      <c r="D9" s="2">
        <f>1/D8</f>
        <v>0.19245025228564916</v>
      </c>
      <c r="E9" t="s">
        <v>17</v>
      </c>
      <c r="F9" s="1">
        <f>1/F8</f>
        <v>3.2075042047608193E-3</v>
      </c>
      <c r="G9" t="s">
        <v>19</v>
      </c>
      <c r="H9" s="2"/>
    </row>
    <row r="10" spans="1:12">
      <c r="A10" t="s">
        <v>21</v>
      </c>
      <c r="B10" s="6">
        <v>16</v>
      </c>
      <c r="C10" s="8" t="s">
        <v>39</v>
      </c>
      <c r="D10" s="6"/>
      <c r="E10" s="6"/>
      <c r="F10" s="6"/>
      <c r="G10" s="6"/>
      <c r="H10" s="6"/>
    </row>
    <row r="11" spans="1:12">
      <c r="A11" t="s">
        <v>30</v>
      </c>
      <c r="B11" s="6">
        <v>4</v>
      </c>
      <c r="C11" s="9" t="s">
        <v>53</v>
      </c>
      <c r="D11" s="6"/>
      <c r="E11" s="6"/>
      <c r="F11" s="6"/>
      <c r="G11" s="6"/>
      <c r="H11" s="6"/>
    </row>
    <row r="12" spans="1:12">
      <c r="A12" t="s">
        <v>32</v>
      </c>
      <c r="B12" s="6">
        <v>150</v>
      </c>
      <c r="C12" t="s">
        <v>25</v>
      </c>
      <c r="D12" t="s">
        <v>38</v>
      </c>
      <c r="E12" s="6"/>
      <c r="F12" s="6"/>
      <c r="G12" s="6"/>
      <c r="H12" s="6"/>
    </row>
    <row r="13" spans="1:12">
      <c r="A13" t="s">
        <v>34</v>
      </c>
      <c r="B13" s="6">
        <v>4</v>
      </c>
      <c r="C13" t="s">
        <v>37</v>
      </c>
      <c r="D13" t="s">
        <v>38</v>
      </c>
      <c r="E13" s="6"/>
      <c r="F13" s="6"/>
      <c r="G13" s="6"/>
      <c r="H13" s="6"/>
    </row>
    <row r="14" spans="1:12">
      <c r="A14" t="s">
        <v>54</v>
      </c>
      <c r="B14" s="6">
        <f>B13*B12*3600/10^6</f>
        <v>2.16</v>
      </c>
      <c r="C14" t="s">
        <v>36</v>
      </c>
      <c r="E14" s="4"/>
      <c r="F14" s="4"/>
      <c r="G14" s="4"/>
      <c r="H14" s="4"/>
    </row>
    <row r="15" spans="1:12">
      <c r="B15" s="2"/>
      <c r="C15" s="2"/>
      <c r="D15" s="2"/>
      <c r="E15" s="2"/>
      <c r="F15" s="2"/>
      <c r="G15" s="2"/>
      <c r="H15" s="2"/>
      <c r="J15" s="2"/>
      <c r="L15" s="2"/>
    </row>
    <row r="16" spans="1:12">
      <c r="B16" t="s">
        <v>45</v>
      </c>
      <c r="C16" t="s">
        <v>44</v>
      </c>
      <c r="D16" t="s">
        <v>47</v>
      </c>
      <c r="E16" t="s">
        <v>48</v>
      </c>
      <c r="F16" t="s">
        <v>49</v>
      </c>
      <c r="G16" t="s">
        <v>50</v>
      </c>
      <c r="H16" t="s">
        <v>51</v>
      </c>
    </row>
    <row r="17" spans="1:9">
      <c r="A17" t="s">
        <v>46</v>
      </c>
      <c r="B17" s="6">
        <v>1.1000000000000001</v>
      </c>
      <c r="C17" s="6">
        <v>1.1000000000000001</v>
      </c>
      <c r="D17" s="6">
        <v>1.1000000000000001</v>
      </c>
      <c r="E17" s="6">
        <v>1.1000000000000001</v>
      </c>
      <c r="F17" s="6">
        <v>1.1000000000000001</v>
      </c>
      <c r="G17" s="6">
        <v>1.1000000000000001</v>
      </c>
      <c r="H17" s="6">
        <v>1.1000000000000001</v>
      </c>
      <c r="I17" t="s">
        <v>5</v>
      </c>
    </row>
    <row r="18" spans="1:9">
      <c r="A18" t="s">
        <v>43</v>
      </c>
      <c r="B18" s="2">
        <f>B17/$B$4</f>
        <v>0.3666666666666667</v>
      </c>
      <c r="C18" s="2">
        <f t="shared" ref="C18:H18" si="0">C17/$B$4</f>
        <v>0.3666666666666667</v>
      </c>
      <c r="D18" s="2">
        <f t="shared" si="0"/>
        <v>0.3666666666666667</v>
      </c>
      <c r="E18" s="2">
        <f t="shared" si="0"/>
        <v>0.3666666666666667</v>
      </c>
      <c r="F18" s="2">
        <f t="shared" si="0"/>
        <v>0.3666666666666667</v>
      </c>
      <c r="G18" s="2">
        <f t="shared" si="0"/>
        <v>0.3666666666666667</v>
      </c>
      <c r="H18" s="2">
        <f t="shared" si="0"/>
        <v>0.3666666666666667</v>
      </c>
      <c r="I18" t="s">
        <v>5</v>
      </c>
    </row>
    <row r="19" spans="1:9">
      <c r="A19" t="s">
        <v>20</v>
      </c>
      <c r="B19" s="7">
        <f>$F$9*B18</f>
        <v>1.1760848750789672E-3</v>
      </c>
      <c r="C19" s="7">
        <f t="shared" ref="C19:H19" si="1">$F$9*C18</f>
        <v>1.1760848750789672E-3</v>
      </c>
      <c r="D19" s="7">
        <f t="shared" si="1"/>
        <v>1.1760848750789672E-3</v>
      </c>
      <c r="E19" s="7">
        <f t="shared" si="1"/>
        <v>1.1760848750789672E-3</v>
      </c>
      <c r="F19" s="7">
        <f t="shared" si="1"/>
        <v>1.1760848750789672E-3</v>
      </c>
      <c r="G19" s="7">
        <f t="shared" si="1"/>
        <v>1.1760848750789672E-3</v>
      </c>
      <c r="H19" s="7">
        <f t="shared" si="1"/>
        <v>1.1760848750789672E-3</v>
      </c>
      <c r="I19" t="s">
        <v>1</v>
      </c>
    </row>
    <row r="20" spans="1:9">
      <c r="A20" t="s">
        <v>2</v>
      </c>
      <c r="B20" s="7">
        <f>B19</f>
        <v>1.1760848750789672E-3</v>
      </c>
      <c r="C20" s="7">
        <f t="shared" ref="C20:H20" si="2">C19</f>
        <v>1.1760848750789672E-3</v>
      </c>
      <c r="D20" s="7">
        <f t="shared" si="2"/>
        <v>1.1760848750789672E-3</v>
      </c>
      <c r="E20" s="7">
        <f t="shared" si="2"/>
        <v>1.1760848750789672E-3</v>
      </c>
      <c r="F20" s="7">
        <f t="shared" si="2"/>
        <v>1.1760848750789672E-3</v>
      </c>
      <c r="G20" s="7">
        <f t="shared" si="2"/>
        <v>1.1760848750789672E-3</v>
      </c>
      <c r="H20" s="7">
        <f t="shared" si="2"/>
        <v>1.1760848750789672E-3</v>
      </c>
      <c r="I20" t="s">
        <v>1</v>
      </c>
    </row>
    <row r="21" spans="1:9">
      <c r="A21" t="s">
        <v>0</v>
      </c>
      <c r="B21" s="2">
        <f>1/B20</f>
        <v>850.2787691516362</v>
      </c>
      <c r="C21" s="2">
        <f t="shared" ref="C21:H21" si="3">1/C20</f>
        <v>850.2787691516362</v>
      </c>
      <c r="D21" s="2">
        <f t="shared" si="3"/>
        <v>850.2787691516362</v>
      </c>
      <c r="E21" s="2">
        <f t="shared" si="3"/>
        <v>850.2787691516362</v>
      </c>
      <c r="F21" s="2">
        <f t="shared" si="3"/>
        <v>850.2787691516362</v>
      </c>
      <c r="G21" s="2">
        <f t="shared" si="3"/>
        <v>850.2787691516362</v>
      </c>
      <c r="H21" s="2">
        <f t="shared" si="3"/>
        <v>850.2787691516362</v>
      </c>
      <c r="I21" t="s">
        <v>3</v>
      </c>
    </row>
    <row r="22" spans="1:9">
      <c r="A22" t="s">
        <v>22</v>
      </c>
      <c r="B22" s="3">
        <f>$B$10*B21</f>
        <v>13604.460306426179</v>
      </c>
      <c r="C22" s="3">
        <f t="shared" ref="C22:H22" si="4">$B$10*C21</f>
        <v>13604.460306426179</v>
      </c>
      <c r="D22" s="3">
        <f t="shared" si="4"/>
        <v>13604.460306426179</v>
      </c>
      <c r="E22" s="3">
        <f t="shared" si="4"/>
        <v>13604.460306426179</v>
      </c>
      <c r="F22" s="3">
        <f t="shared" si="4"/>
        <v>13604.460306426179</v>
      </c>
      <c r="G22" s="3">
        <f t="shared" si="4"/>
        <v>13604.460306426179</v>
      </c>
      <c r="H22" s="3">
        <f t="shared" si="4"/>
        <v>13604.460306426179</v>
      </c>
      <c r="I22" t="s">
        <v>3</v>
      </c>
    </row>
    <row r="24" spans="1:9">
      <c r="A24" t="s">
        <v>23</v>
      </c>
      <c r="B24" s="6">
        <v>716</v>
      </c>
      <c r="C24" s="6">
        <v>2448</v>
      </c>
      <c r="D24" s="6">
        <v>3276</v>
      </c>
      <c r="E24" s="6">
        <v>2700</v>
      </c>
      <c r="F24" s="6">
        <v>2160</v>
      </c>
      <c r="G24" s="6">
        <v>648</v>
      </c>
      <c r="H24" s="6">
        <v>408</v>
      </c>
    </row>
    <row r="25" spans="1:9">
      <c r="A25" t="s">
        <v>24</v>
      </c>
      <c r="B25" s="3">
        <f>B24*B22/10^6</f>
        <v>9.740793579401144</v>
      </c>
      <c r="C25" s="3">
        <f t="shared" ref="C25:H25" si="5">C24*C22/10^6</f>
        <v>33.303718830131288</v>
      </c>
      <c r="D25" s="3">
        <f t="shared" si="5"/>
        <v>44.568211963852157</v>
      </c>
      <c r="E25" s="3">
        <f t="shared" si="5"/>
        <v>36.732042827350682</v>
      </c>
      <c r="F25" s="3">
        <f t="shared" si="5"/>
        <v>29.385634261880547</v>
      </c>
      <c r="G25" s="3">
        <f t="shared" si="5"/>
        <v>8.8156902785641638</v>
      </c>
      <c r="H25" s="3">
        <f t="shared" si="5"/>
        <v>5.5506198050218813</v>
      </c>
      <c r="I25" t="s">
        <v>25</v>
      </c>
    </row>
    <row r="27" spans="1:9">
      <c r="A27" t="s">
        <v>26</v>
      </c>
      <c r="B27" s="3">
        <f>B25*24*3600/10^6</f>
        <v>0.84160456526025884</v>
      </c>
      <c r="C27" s="3">
        <f t="shared" ref="C27:H27" si="6">C25*24*3600/10^6</f>
        <v>2.8774413069233433</v>
      </c>
      <c r="D27" s="3">
        <f t="shared" si="6"/>
        <v>3.8506935136768266</v>
      </c>
      <c r="E27" s="3">
        <f t="shared" si="6"/>
        <v>3.173648500283099</v>
      </c>
      <c r="F27" s="3">
        <f t="shared" si="6"/>
        <v>2.5389188002264791</v>
      </c>
      <c r="G27" s="3">
        <f t="shared" si="6"/>
        <v>0.76167564006794386</v>
      </c>
      <c r="H27" s="3">
        <f t="shared" si="6"/>
        <v>0.47957355115389055</v>
      </c>
      <c r="I27" t="s">
        <v>27</v>
      </c>
    </row>
    <row r="28" spans="1:9">
      <c r="A28" t="s">
        <v>28</v>
      </c>
      <c r="B28" s="3">
        <f>B27/8</f>
        <v>0.10520057065753236</v>
      </c>
      <c r="C28" s="3">
        <f t="shared" ref="C28:H28" si="7">C27/8</f>
        <v>0.35968016336541792</v>
      </c>
      <c r="D28" s="3">
        <f t="shared" si="7"/>
        <v>0.48133668920960332</v>
      </c>
      <c r="E28" s="3">
        <f t="shared" si="7"/>
        <v>0.39670606253538737</v>
      </c>
      <c r="F28" s="3">
        <f t="shared" si="7"/>
        <v>0.31736485002830989</v>
      </c>
      <c r="G28" s="3">
        <f t="shared" si="7"/>
        <v>9.5209455008492982E-2</v>
      </c>
      <c r="H28" s="3">
        <f t="shared" si="7"/>
        <v>5.9946693894236319E-2</v>
      </c>
      <c r="I28" t="s">
        <v>29</v>
      </c>
    </row>
    <row r="30" spans="1:9">
      <c r="A30" t="s">
        <v>52</v>
      </c>
      <c r="B30" s="10">
        <f>B27/$B$11</f>
        <v>0.21040114131506471</v>
      </c>
      <c r="C30" s="10">
        <f t="shared" ref="C30:H30" si="8">C27/$B$11</f>
        <v>0.71936032673083583</v>
      </c>
      <c r="D30" s="10">
        <f t="shared" si="8"/>
        <v>0.96267337841920664</v>
      </c>
      <c r="E30" s="10">
        <f t="shared" si="8"/>
        <v>0.79341212507077474</v>
      </c>
      <c r="F30" s="10">
        <f t="shared" si="8"/>
        <v>0.63472970005661977</v>
      </c>
      <c r="G30" s="10">
        <f t="shared" si="8"/>
        <v>0.19041891001698596</v>
      </c>
      <c r="H30" s="10">
        <f t="shared" si="8"/>
        <v>0.11989338778847264</v>
      </c>
      <c r="I30" t="s">
        <v>27</v>
      </c>
    </row>
    <row r="31" spans="1:9">
      <c r="A31" t="s">
        <v>56</v>
      </c>
      <c r="B31" s="5">
        <f>SUM(B30:H30)</f>
        <v>3.6308889693979602</v>
      </c>
      <c r="C31" t="s">
        <v>27</v>
      </c>
      <c r="D31" s="5"/>
      <c r="E31" s="5"/>
      <c r="F31" s="5"/>
      <c r="G31" s="5"/>
      <c r="H31" s="5"/>
    </row>
    <row r="33" spans="1:8">
      <c r="A33" s="4" t="s">
        <v>55</v>
      </c>
      <c r="B33" s="5">
        <f>B14/B31</f>
        <v>0.59489563525765177</v>
      </c>
    </row>
    <row r="37" spans="1:8">
      <c r="A37" s="4"/>
      <c r="B37" s="5"/>
      <c r="C37" s="5"/>
      <c r="D37" s="5"/>
      <c r="E37" s="5"/>
      <c r="F37" s="5"/>
      <c r="G37" s="5"/>
      <c r="H37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A14" sqref="A14"/>
    </sheetView>
  </sheetViews>
  <sheetFormatPr baseColWidth="10" defaultRowHeight="15" x14ac:dyDescent="0"/>
  <cols>
    <col min="1" max="1" width="31.1640625" customWidth="1"/>
  </cols>
  <sheetData>
    <row r="1" spans="1:12">
      <c r="A1" t="s">
        <v>40</v>
      </c>
    </row>
    <row r="2" spans="1:12">
      <c r="A2" t="s">
        <v>59</v>
      </c>
    </row>
    <row r="4" spans="1:12">
      <c r="A4" t="s">
        <v>6</v>
      </c>
      <c r="B4" s="6">
        <v>3</v>
      </c>
      <c r="C4" s="6"/>
      <c r="D4" s="6"/>
      <c r="E4" s="6"/>
      <c r="F4" s="6"/>
      <c r="G4" s="6"/>
      <c r="H4" s="6"/>
    </row>
    <row r="5" spans="1:12">
      <c r="A5" t="s">
        <v>11</v>
      </c>
      <c r="B5" s="6">
        <v>60</v>
      </c>
      <c r="C5" t="s">
        <v>1</v>
      </c>
      <c r="D5" s="6"/>
      <c r="E5" s="6"/>
      <c r="F5" s="6"/>
      <c r="G5" s="6"/>
      <c r="H5" s="6"/>
    </row>
    <row r="6" spans="1:12">
      <c r="A6" t="s">
        <v>42</v>
      </c>
      <c r="B6" s="6">
        <v>60</v>
      </c>
      <c r="C6" t="s">
        <v>8</v>
      </c>
      <c r="D6" s="2">
        <f>B6*PI()/180</f>
        <v>1.0471975511965976</v>
      </c>
      <c r="E6" t="s">
        <v>10</v>
      </c>
      <c r="F6" s="6"/>
      <c r="G6" s="6"/>
      <c r="H6" s="6"/>
    </row>
    <row r="7" spans="1:12">
      <c r="A7" t="s">
        <v>9</v>
      </c>
      <c r="B7" s="2">
        <f>2*3.14159*SIN(D6)</f>
        <v>5.441393496550309</v>
      </c>
      <c r="C7" s="2"/>
      <c r="D7" s="2"/>
      <c r="E7" s="2"/>
      <c r="F7" s="2"/>
      <c r="G7" s="2"/>
      <c r="H7" s="2"/>
      <c r="J7" s="2"/>
    </row>
    <row r="8" spans="1:12">
      <c r="A8" t="s">
        <v>12</v>
      </c>
      <c r="B8" s="2">
        <f>B7/B5</f>
        <v>9.0689891609171819E-2</v>
      </c>
      <c r="C8" t="s">
        <v>13</v>
      </c>
      <c r="D8" s="2">
        <f>B8*180/PI()</f>
        <v>5.1961480337044437</v>
      </c>
      <c r="E8" t="s">
        <v>14</v>
      </c>
      <c r="F8" s="2">
        <f>D8*60</f>
        <v>311.76888202226661</v>
      </c>
      <c r="G8" t="s">
        <v>18</v>
      </c>
      <c r="H8" s="2"/>
    </row>
    <row r="9" spans="1:12">
      <c r="A9" t="s">
        <v>15</v>
      </c>
      <c r="B9" s="2">
        <f>1/B8</f>
        <v>11.026587222195623</v>
      </c>
      <c r="C9" t="s">
        <v>16</v>
      </c>
      <c r="D9" s="2">
        <f>1/D8</f>
        <v>0.19245025228564916</v>
      </c>
      <c r="E9" t="s">
        <v>17</v>
      </c>
      <c r="F9" s="1">
        <f>1/F8</f>
        <v>3.2075042047608193E-3</v>
      </c>
      <c r="G9" t="s">
        <v>19</v>
      </c>
      <c r="H9" s="2"/>
    </row>
    <row r="10" spans="1:12">
      <c r="A10" t="s">
        <v>21</v>
      </c>
      <c r="B10" s="6">
        <v>16</v>
      </c>
      <c r="C10" s="8" t="s">
        <v>39</v>
      </c>
      <c r="D10" s="6"/>
      <c r="E10" s="6"/>
      <c r="F10" s="6"/>
      <c r="G10" s="6"/>
      <c r="H10" s="6"/>
    </row>
    <row r="11" spans="1:12">
      <c r="A11" t="s">
        <v>30</v>
      </c>
      <c r="B11" s="6">
        <v>4</v>
      </c>
      <c r="C11" s="9" t="s">
        <v>53</v>
      </c>
      <c r="D11" s="6"/>
      <c r="E11" s="6"/>
      <c r="F11" s="6"/>
      <c r="G11" s="6"/>
      <c r="H11" s="6"/>
    </row>
    <row r="12" spans="1:12">
      <c r="B12" s="6"/>
      <c r="C12" s="9"/>
      <c r="D12" s="6"/>
      <c r="E12" s="6"/>
      <c r="F12" s="6"/>
      <c r="G12" s="6"/>
      <c r="H12" s="6"/>
    </row>
    <row r="13" spans="1:12">
      <c r="A13" t="s">
        <v>32</v>
      </c>
      <c r="B13" s="6">
        <v>150</v>
      </c>
      <c r="C13" t="s">
        <v>25</v>
      </c>
      <c r="D13" t="s">
        <v>38</v>
      </c>
      <c r="E13" s="6"/>
      <c r="F13" s="6"/>
      <c r="G13" s="6"/>
      <c r="H13" s="6"/>
    </row>
    <row r="14" spans="1:12">
      <c r="A14" t="s">
        <v>34</v>
      </c>
      <c r="B14" s="6">
        <v>4</v>
      </c>
      <c r="C14" t="s">
        <v>37</v>
      </c>
      <c r="D14" t="s">
        <v>38</v>
      </c>
      <c r="E14" s="6"/>
      <c r="F14" s="6"/>
      <c r="G14" s="6"/>
      <c r="H14" s="6"/>
    </row>
    <row r="15" spans="1:12">
      <c r="A15" s="8" t="s">
        <v>61</v>
      </c>
      <c r="B15" s="4">
        <f>B14*B13*3600/10^6</f>
        <v>2.16</v>
      </c>
      <c r="C15" t="s">
        <v>36</v>
      </c>
      <c r="E15" s="4"/>
      <c r="F15" s="4"/>
      <c r="G15" s="4"/>
      <c r="H15" s="4"/>
    </row>
    <row r="16" spans="1:12">
      <c r="B16" s="2"/>
      <c r="C16" s="2"/>
      <c r="D16" s="2"/>
      <c r="E16" s="2"/>
      <c r="F16" s="2"/>
      <c r="G16" s="2"/>
      <c r="H16" s="2"/>
      <c r="J16" s="2"/>
      <c r="L16" s="2"/>
    </row>
    <row r="17" spans="1:9">
      <c r="A17" t="s">
        <v>60</v>
      </c>
      <c r="B17" t="s">
        <v>45</v>
      </c>
      <c r="C17" t="s">
        <v>44</v>
      </c>
      <c r="D17" t="s">
        <v>47</v>
      </c>
      <c r="E17" t="s">
        <v>48</v>
      </c>
      <c r="F17" t="s">
        <v>49</v>
      </c>
      <c r="G17" t="s">
        <v>50</v>
      </c>
      <c r="H17" t="s">
        <v>51</v>
      </c>
    </row>
    <row r="18" spans="1:9">
      <c r="A18" t="s">
        <v>46</v>
      </c>
      <c r="B18" s="6">
        <v>1.1000000000000001</v>
      </c>
      <c r="C18" s="6">
        <v>2.1</v>
      </c>
      <c r="D18" s="6">
        <v>2.5</v>
      </c>
      <c r="E18" s="6">
        <v>6.2</v>
      </c>
      <c r="F18" s="6">
        <v>7.4</v>
      </c>
      <c r="G18" s="6">
        <v>18.399999999999999</v>
      </c>
      <c r="H18" s="6">
        <v>22.2</v>
      </c>
      <c r="I18" t="s">
        <v>5</v>
      </c>
    </row>
    <row r="19" spans="1:9">
      <c r="A19" t="s">
        <v>43</v>
      </c>
      <c r="B19" s="2">
        <f>B18/$B$4</f>
        <v>0.3666666666666667</v>
      </c>
      <c r="C19" s="2">
        <f t="shared" ref="C19:H19" si="0">C18/$B$4</f>
        <v>0.70000000000000007</v>
      </c>
      <c r="D19" s="2">
        <f t="shared" si="0"/>
        <v>0.83333333333333337</v>
      </c>
      <c r="E19" s="2">
        <f t="shared" si="0"/>
        <v>2.0666666666666669</v>
      </c>
      <c r="F19" s="2">
        <f t="shared" si="0"/>
        <v>2.4666666666666668</v>
      </c>
      <c r="G19" s="2">
        <f t="shared" si="0"/>
        <v>6.1333333333333329</v>
      </c>
      <c r="H19" s="2">
        <f t="shared" si="0"/>
        <v>7.3999999999999995</v>
      </c>
      <c r="I19" t="s">
        <v>5</v>
      </c>
    </row>
    <row r="20" spans="1:9">
      <c r="A20" t="s">
        <v>20</v>
      </c>
      <c r="B20" s="7">
        <f>$F$9*B19</f>
        <v>1.1760848750789672E-3</v>
      </c>
      <c r="C20" s="7">
        <f t="shared" ref="C20:H20" si="1">$F$9*C19</f>
        <v>2.2452529433325736E-3</v>
      </c>
      <c r="D20" s="7">
        <f t="shared" si="1"/>
        <v>2.6729201706340161E-3</v>
      </c>
      <c r="E20" s="7">
        <f t="shared" si="1"/>
        <v>6.628842023172361E-3</v>
      </c>
      <c r="F20" s="7">
        <f t="shared" si="1"/>
        <v>7.911843705076688E-3</v>
      </c>
      <c r="G20" s="7">
        <f t="shared" si="1"/>
        <v>1.9672692455866357E-2</v>
      </c>
      <c r="H20" s="7">
        <f t="shared" si="1"/>
        <v>2.3735531115230062E-2</v>
      </c>
      <c r="I20" t="s">
        <v>1</v>
      </c>
    </row>
    <row r="21" spans="1:9">
      <c r="A21" t="s">
        <v>2</v>
      </c>
      <c r="B21" s="7">
        <f>B20</f>
        <v>1.1760848750789672E-3</v>
      </c>
      <c r="C21" s="7">
        <f t="shared" ref="C21:H21" si="2">C20</f>
        <v>2.2452529433325736E-3</v>
      </c>
      <c r="D21" s="7">
        <f t="shared" si="2"/>
        <v>2.6729201706340161E-3</v>
      </c>
      <c r="E21" s="7">
        <f t="shared" si="2"/>
        <v>6.628842023172361E-3</v>
      </c>
      <c r="F21" s="7">
        <f t="shared" si="2"/>
        <v>7.911843705076688E-3</v>
      </c>
      <c r="G21" s="7">
        <f t="shared" si="2"/>
        <v>1.9672692455866357E-2</v>
      </c>
      <c r="H21" s="7">
        <f t="shared" si="2"/>
        <v>2.3735531115230062E-2</v>
      </c>
      <c r="I21" t="s">
        <v>1</v>
      </c>
    </row>
    <row r="22" spans="1:9">
      <c r="A22" t="s">
        <v>0</v>
      </c>
      <c r="B22" s="2">
        <f>1/B21</f>
        <v>850.2787691516362</v>
      </c>
      <c r="C22" s="2">
        <f t="shared" ref="C22:H22" si="3">1/C21</f>
        <v>445.38411717466659</v>
      </c>
      <c r="D22" s="2">
        <f t="shared" si="3"/>
        <v>374.12265842671997</v>
      </c>
      <c r="E22" s="2">
        <f t="shared" si="3"/>
        <v>150.85591065593545</v>
      </c>
      <c r="F22" s="2">
        <f t="shared" si="3"/>
        <v>126.39279000902701</v>
      </c>
      <c r="G22" s="2">
        <f t="shared" si="3"/>
        <v>50.831882938413038</v>
      </c>
      <c r="H22" s="2">
        <f t="shared" si="3"/>
        <v>42.130930003009006</v>
      </c>
      <c r="I22" t="s">
        <v>3</v>
      </c>
    </row>
    <row r="23" spans="1:9">
      <c r="A23" t="s">
        <v>22</v>
      </c>
      <c r="B23" s="3">
        <f>$B$10*B22</f>
        <v>13604.460306426179</v>
      </c>
      <c r="C23" s="3">
        <f t="shared" ref="C23:H23" si="4">$B$10*C22</f>
        <v>7126.1458747946654</v>
      </c>
      <c r="D23" s="3">
        <f t="shared" si="4"/>
        <v>5985.9625348275194</v>
      </c>
      <c r="E23" s="3">
        <f t="shared" si="4"/>
        <v>2413.6945704949671</v>
      </c>
      <c r="F23" s="3">
        <f t="shared" si="4"/>
        <v>2022.2846401444322</v>
      </c>
      <c r="G23" s="3">
        <f t="shared" si="4"/>
        <v>813.31012701460861</v>
      </c>
      <c r="H23" s="3">
        <f t="shared" si="4"/>
        <v>674.09488004814409</v>
      </c>
      <c r="I23" t="s">
        <v>3</v>
      </c>
    </row>
    <row r="25" spans="1:9">
      <c r="A25" t="s">
        <v>23</v>
      </c>
      <c r="B25" s="6">
        <v>716</v>
      </c>
      <c r="C25" s="6">
        <v>2448</v>
      </c>
      <c r="D25" s="6">
        <v>3276</v>
      </c>
      <c r="E25" s="6">
        <v>2700</v>
      </c>
      <c r="F25" s="6">
        <v>2160</v>
      </c>
      <c r="G25" s="6">
        <v>648</v>
      </c>
      <c r="H25" s="6">
        <v>408</v>
      </c>
    </row>
    <row r="26" spans="1:9">
      <c r="A26" t="s">
        <v>24</v>
      </c>
      <c r="B26" s="3">
        <f>B25*B23/10^6</f>
        <v>9.740793579401144</v>
      </c>
      <c r="C26" s="3">
        <f t="shared" ref="C26:H26" si="5">C25*C23/10^6</f>
        <v>17.444805101497341</v>
      </c>
      <c r="D26" s="3">
        <f t="shared" si="5"/>
        <v>19.610013264094952</v>
      </c>
      <c r="E26" s="3">
        <f t="shared" si="5"/>
        <v>6.516975340336411</v>
      </c>
      <c r="F26" s="3">
        <f t="shared" si="5"/>
        <v>4.3681348227119736</v>
      </c>
      <c r="G26" s="3">
        <f t="shared" si="5"/>
        <v>0.52702496230546636</v>
      </c>
      <c r="H26" s="3">
        <f t="shared" si="5"/>
        <v>0.27503071105964277</v>
      </c>
      <c r="I26" t="s">
        <v>25</v>
      </c>
    </row>
    <row r="28" spans="1:9">
      <c r="A28" t="s">
        <v>26</v>
      </c>
      <c r="B28" s="3">
        <f>B26*24*3600/10^6</f>
        <v>0.84160456526025884</v>
      </c>
      <c r="C28" s="3">
        <f t="shared" ref="C28:H28" si="6">C26*24*3600/10^6</f>
        <v>1.5072311607693705</v>
      </c>
      <c r="D28" s="3">
        <f t="shared" si="6"/>
        <v>1.6943051460178038</v>
      </c>
      <c r="E28" s="3">
        <f t="shared" si="6"/>
        <v>0.56306666940506589</v>
      </c>
      <c r="F28" s="3">
        <f t="shared" si="6"/>
        <v>0.37740684868231456</v>
      </c>
      <c r="G28" s="3">
        <f t="shared" si="6"/>
        <v>4.5534956743192294E-2</v>
      </c>
      <c r="H28" s="3">
        <f t="shared" si="6"/>
        <v>2.3762653435553133E-2</v>
      </c>
      <c r="I28" t="s">
        <v>27</v>
      </c>
    </row>
    <row r="29" spans="1:9">
      <c r="A29" t="s">
        <v>28</v>
      </c>
      <c r="B29" s="3">
        <f>B28/8</f>
        <v>0.10520057065753236</v>
      </c>
      <c r="C29" s="3">
        <f t="shared" ref="C29:H29" si="7">C28/8</f>
        <v>0.18840389509617131</v>
      </c>
      <c r="D29" s="3">
        <f t="shared" si="7"/>
        <v>0.21178814325222547</v>
      </c>
      <c r="E29" s="3">
        <f t="shared" si="7"/>
        <v>7.0383333675633236E-2</v>
      </c>
      <c r="F29" s="3">
        <f t="shared" si="7"/>
        <v>4.7175856085289319E-2</v>
      </c>
      <c r="G29" s="3">
        <f t="shared" si="7"/>
        <v>5.6918695928990367E-3</v>
      </c>
      <c r="H29" s="3">
        <f t="shared" si="7"/>
        <v>2.9703316794441417E-3</v>
      </c>
      <c r="I29" t="s">
        <v>29</v>
      </c>
    </row>
    <row r="31" spans="1:9">
      <c r="A31" t="s">
        <v>52</v>
      </c>
      <c r="B31" s="10">
        <f>B28/$B$11</f>
        <v>0.21040114131506471</v>
      </c>
      <c r="C31" s="10">
        <f t="shared" ref="C31:H31" si="8">C28/$B$11</f>
        <v>0.37680779019234262</v>
      </c>
      <c r="D31" s="10">
        <f t="shared" si="8"/>
        <v>0.42357628650445095</v>
      </c>
      <c r="E31" s="10">
        <f t="shared" si="8"/>
        <v>0.14076666735126647</v>
      </c>
      <c r="F31" s="10">
        <f t="shared" si="8"/>
        <v>9.4351712170578639E-2</v>
      </c>
      <c r="G31" s="10">
        <f t="shared" si="8"/>
        <v>1.1383739185798073E-2</v>
      </c>
      <c r="H31" s="10">
        <f t="shared" si="8"/>
        <v>5.9406633588882833E-3</v>
      </c>
      <c r="I31" t="s">
        <v>27</v>
      </c>
    </row>
    <row r="32" spans="1:9">
      <c r="A32" s="8" t="s">
        <v>56</v>
      </c>
      <c r="B32" s="5">
        <f>SUM(B31:H31)</f>
        <v>1.2632280000783898</v>
      </c>
      <c r="C32" t="s">
        <v>27</v>
      </c>
      <c r="D32" s="5"/>
      <c r="E32" s="5"/>
      <c r="F32" s="5"/>
      <c r="G32" s="5"/>
      <c r="H32" s="5"/>
    </row>
    <row r="34" spans="1:8">
      <c r="A34" s="4" t="s">
        <v>55</v>
      </c>
      <c r="B34" s="5">
        <f>B15/B32</f>
        <v>1.709905100160827</v>
      </c>
    </row>
    <row r="38" spans="1:8">
      <c r="A38" s="4"/>
      <c r="B38" s="5"/>
      <c r="C38" s="5"/>
      <c r="D38" s="5"/>
      <c r="E38" s="5"/>
      <c r="F38" s="5"/>
      <c r="G38" s="5"/>
      <c r="H38" s="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V1</vt:lpstr>
      <vt:lpstr>V1.1</vt:lpstr>
      <vt:lpstr>V2.0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Shaul Hanany</cp:lastModifiedBy>
  <dcterms:created xsi:type="dcterms:W3CDTF">2017-11-29T01:55:12Z</dcterms:created>
  <dcterms:modified xsi:type="dcterms:W3CDTF">2017-12-20T03:11:02Z</dcterms:modified>
</cp:coreProperties>
</file>