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Z_Events Proposed or Correspondence\Snowmass Physics (2021)\Budget\"/>
    </mc:Choice>
  </mc:AlternateContent>
  <bookViews>
    <workbookView xWindow="0" yWindow="0" windowWidth="16710" windowHeight="7950"/>
  </bookViews>
  <sheets>
    <sheet name="detailed budget" sheetId="1" r:id="rId1"/>
    <sheet name="Venue Estimates" sheetId="7" r:id="rId2"/>
    <sheet name="Catering Estimates" sheetId="6" r:id="rId3"/>
    <sheet name="Sheet1" sheetId="2" state="hidden" r:id="rId4"/>
    <sheet name="Venue Notes" sheetId="5" state="hidden" r:id="rId5"/>
  </sheets>
  <definedNames>
    <definedName name="_xlnm.Print_Area" localSheetId="0">'detailed budget'!$B$1:$K$134</definedName>
  </definedNames>
  <calcPr calcId="162913"/>
</workbook>
</file>

<file path=xl/calcChain.xml><?xml version="1.0" encoding="utf-8"?>
<calcChain xmlns="http://schemas.openxmlformats.org/spreadsheetml/2006/main">
  <c r="J121" i="1" l="1"/>
  <c r="J52" i="1"/>
  <c r="J53" i="1"/>
  <c r="J55" i="1"/>
  <c r="J56" i="1"/>
  <c r="J57" i="1"/>
  <c r="J59" i="1"/>
  <c r="J60" i="1"/>
  <c r="J61" i="1"/>
  <c r="J63" i="1"/>
  <c r="J64" i="1"/>
  <c r="J65" i="1"/>
  <c r="J67" i="1"/>
  <c r="J68" i="1"/>
  <c r="J69" i="1"/>
  <c r="J71" i="1"/>
  <c r="J72" i="1"/>
  <c r="J73" i="1"/>
  <c r="J75" i="1"/>
  <c r="J76" i="1"/>
  <c r="J77" i="1"/>
  <c r="J79" i="1"/>
  <c r="J80" i="1"/>
  <c r="J81" i="1"/>
  <c r="J83" i="1"/>
  <c r="J84" i="1"/>
  <c r="J85" i="1"/>
  <c r="J87" i="1"/>
  <c r="J88" i="1"/>
  <c r="J89" i="1"/>
  <c r="J91" i="1"/>
  <c r="J93" i="1"/>
  <c r="J95" i="1"/>
  <c r="J97" i="1"/>
  <c r="J51" i="1"/>
  <c r="H95" i="1"/>
  <c r="H93" i="1"/>
  <c r="G95" i="1"/>
  <c r="G93" i="1"/>
  <c r="F95" i="1"/>
  <c r="F93" i="1"/>
  <c r="B6" i="6"/>
  <c r="G53" i="1"/>
  <c r="G52" i="1"/>
  <c r="G80" i="1" s="1"/>
  <c r="G51" i="1"/>
  <c r="H91" i="1"/>
  <c r="H89" i="1"/>
  <c r="H88" i="1"/>
  <c r="H87" i="1"/>
  <c r="H85" i="1"/>
  <c r="H84" i="1"/>
  <c r="H83" i="1"/>
  <c r="H81" i="1"/>
  <c r="H80" i="1"/>
  <c r="H79" i="1"/>
  <c r="H77" i="1"/>
  <c r="H76" i="1"/>
  <c r="H75" i="1"/>
  <c r="H73" i="1"/>
  <c r="H72" i="1"/>
  <c r="H71" i="1"/>
  <c r="H69" i="1"/>
  <c r="H68" i="1"/>
  <c r="H67" i="1"/>
  <c r="H65" i="1"/>
  <c r="H64" i="1"/>
  <c r="H63" i="1"/>
  <c r="H61" i="1"/>
  <c r="H60" i="1"/>
  <c r="H59" i="1"/>
  <c r="H57" i="1"/>
  <c r="H56" i="1"/>
  <c r="H55" i="1"/>
  <c r="H53" i="1"/>
  <c r="H52" i="1"/>
  <c r="G61" i="1"/>
  <c r="G85" i="1"/>
  <c r="G75" i="1"/>
  <c r="B5" i="6"/>
  <c r="B3" i="6"/>
  <c r="B4" i="6"/>
  <c r="B2" i="6"/>
  <c r="F51" i="1"/>
  <c r="F79" i="1" s="1"/>
  <c r="F75" i="1" l="1"/>
  <c r="G55" i="1"/>
  <c r="G76" i="1"/>
  <c r="G77" i="1"/>
  <c r="G56" i="1"/>
  <c r="G71" i="1"/>
  <c r="G81" i="1"/>
  <c r="G88" i="1"/>
  <c r="G65" i="1"/>
  <c r="F59" i="1"/>
  <c r="G60" i="1"/>
  <c r="G72" i="1"/>
  <c r="G87" i="1"/>
  <c r="F71" i="1"/>
  <c r="G83" i="1"/>
  <c r="F91" i="1"/>
  <c r="F67" i="1"/>
  <c r="F83" i="1"/>
  <c r="G57" i="1"/>
  <c r="G63" i="1"/>
  <c r="G68" i="1"/>
  <c r="G73" i="1"/>
  <c r="G79" i="1"/>
  <c r="G84" i="1"/>
  <c r="G89" i="1"/>
  <c r="G91" i="1"/>
  <c r="F87" i="1"/>
  <c r="G67" i="1"/>
  <c r="F52" i="1"/>
  <c r="F55" i="1"/>
  <c r="F63" i="1"/>
  <c r="G59" i="1"/>
  <c r="G64" i="1"/>
  <c r="G69" i="1"/>
  <c r="F84" i="1" l="1"/>
  <c r="F68" i="1"/>
  <c r="F76" i="1"/>
  <c r="F80" i="1"/>
  <c r="F64" i="1"/>
  <c r="F56" i="1"/>
  <c r="F88" i="1"/>
  <c r="F72" i="1"/>
  <c r="F60" i="1"/>
  <c r="F53" i="1"/>
  <c r="F89" i="1" l="1"/>
  <c r="F73" i="1"/>
  <c r="F65" i="1"/>
  <c r="F69" i="1"/>
  <c r="F77" i="1"/>
  <c r="F61" i="1"/>
  <c r="F81" i="1"/>
  <c r="F57" i="1"/>
  <c r="F85" i="1"/>
  <c r="J43" i="1" l="1"/>
  <c r="J29" i="1"/>
  <c r="H154" i="7" l="1"/>
  <c r="G154" i="7"/>
  <c r="H152" i="7"/>
  <c r="G152" i="7"/>
  <c r="H151" i="7"/>
  <c r="G151" i="7"/>
  <c r="G142" i="7"/>
  <c r="J142" i="7" s="1"/>
  <c r="G141" i="7"/>
  <c r="J141" i="7" s="1"/>
  <c r="G140" i="7"/>
  <c r="J140" i="7" s="1"/>
  <c r="G139" i="7"/>
  <c r="J139" i="7" s="1"/>
  <c r="G138" i="7"/>
  <c r="J138" i="7" s="1"/>
  <c r="G137" i="7"/>
  <c r="J137" i="7" s="1"/>
  <c r="G136" i="7"/>
  <c r="J136" i="7" s="1"/>
  <c r="G135" i="7"/>
  <c r="J135" i="7" s="1"/>
  <c r="H134" i="7"/>
  <c r="G134" i="7"/>
  <c r="H133" i="7"/>
  <c r="G133" i="7"/>
  <c r="J133" i="7" s="1"/>
  <c r="H132" i="7"/>
  <c r="J132" i="7" s="1"/>
  <c r="G132" i="7"/>
  <c r="H131" i="7"/>
  <c r="G131" i="7"/>
  <c r="J131" i="7" s="1"/>
  <c r="H130" i="7"/>
  <c r="G130" i="7"/>
  <c r="G129" i="7"/>
  <c r="J129" i="7" s="1"/>
  <c r="G128" i="7"/>
  <c r="J128" i="7" s="1"/>
  <c r="H127" i="7"/>
  <c r="G127" i="7"/>
  <c r="G126" i="7"/>
  <c r="J126" i="7" s="1"/>
  <c r="H125" i="7"/>
  <c r="G125" i="7"/>
  <c r="J125" i="7" s="1"/>
  <c r="H124" i="7"/>
  <c r="G124" i="7"/>
  <c r="J124" i="7" s="1"/>
  <c r="G122" i="7"/>
  <c r="J122" i="7" s="1"/>
  <c r="G121" i="7"/>
  <c r="J121" i="7" s="1"/>
  <c r="G120" i="7"/>
  <c r="J120" i="7" s="1"/>
  <c r="G119" i="7"/>
  <c r="J119" i="7" s="1"/>
  <c r="G118" i="7"/>
  <c r="J118" i="7" s="1"/>
  <c r="G117" i="7"/>
  <c r="J117" i="7" s="1"/>
  <c r="G116" i="7"/>
  <c r="J116" i="7" s="1"/>
  <c r="G115" i="7"/>
  <c r="J115" i="7" s="1"/>
  <c r="H114" i="7"/>
  <c r="G114" i="7"/>
  <c r="H113" i="7"/>
  <c r="G113" i="7"/>
  <c r="H112" i="7"/>
  <c r="G112" i="7"/>
  <c r="H111" i="7"/>
  <c r="G111" i="7"/>
  <c r="H110" i="7"/>
  <c r="G110" i="7"/>
  <c r="G109" i="7"/>
  <c r="J109" i="7" s="1"/>
  <c r="G108" i="7"/>
  <c r="J108" i="7" s="1"/>
  <c r="J107" i="7"/>
  <c r="H107" i="7"/>
  <c r="G107" i="7"/>
  <c r="G106" i="7"/>
  <c r="J106" i="7" s="1"/>
  <c r="H105" i="7"/>
  <c r="G105" i="7"/>
  <c r="H104" i="7"/>
  <c r="G104" i="7"/>
  <c r="J104" i="7" s="1"/>
  <c r="H200" i="7"/>
  <c r="G200" i="7"/>
  <c r="H199" i="7"/>
  <c r="G199" i="7"/>
  <c r="H144" i="7"/>
  <c r="G149" i="7"/>
  <c r="H149" i="7"/>
  <c r="H148" i="7"/>
  <c r="G148" i="7"/>
  <c r="H147" i="7"/>
  <c r="G147" i="7"/>
  <c r="H146" i="7"/>
  <c r="G146" i="7"/>
  <c r="H145" i="7"/>
  <c r="G145" i="7"/>
  <c r="G144" i="7"/>
  <c r="G102" i="7"/>
  <c r="J102" i="7" s="1"/>
  <c r="G101" i="7"/>
  <c r="J101" i="7" s="1"/>
  <c r="G100" i="7"/>
  <c r="J100" i="7" s="1"/>
  <c r="G99" i="7"/>
  <c r="J99" i="7" s="1"/>
  <c r="G98" i="7"/>
  <c r="J98" i="7" s="1"/>
  <c r="G97" i="7"/>
  <c r="J97" i="7" s="1"/>
  <c r="G96" i="7"/>
  <c r="J96" i="7" s="1"/>
  <c r="G95" i="7"/>
  <c r="J95" i="7" s="1"/>
  <c r="H94" i="7"/>
  <c r="G94" i="7"/>
  <c r="H93" i="7"/>
  <c r="G93" i="7"/>
  <c r="J93" i="7" s="1"/>
  <c r="H92" i="7"/>
  <c r="G92" i="7"/>
  <c r="H91" i="7"/>
  <c r="G91" i="7"/>
  <c r="J91" i="7" s="1"/>
  <c r="H90" i="7"/>
  <c r="G90" i="7"/>
  <c r="G89" i="7"/>
  <c r="J89" i="7" s="1"/>
  <c r="G88" i="7"/>
  <c r="J88" i="7" s="1"/>
  <c r="H87" i="7"/>
  <c r="G87" i="7"/>
  <c r="G86" i="7"/>
  <c r="J86" i="7" s="1"/>
  <c r="H85" i="7"/>
  <c r="G85" i="7"/>
  <c r="H84" i="7"/>
  <c r="G84" i="7"/>
  <c r="G82" i="7"/>
  <c r="J82" i="7" s="1"/>
  <c r="G81" i="7"/>
  <c r="J81" i="7" s="1"/>
  <c r="G80" i="7"/>
  <c r="J80" i="7" s="1"/>
  <c r="G79" i="7"/>
  <c r="J79" i="7" s="1"/>
  <c r="G78" i="7"/>
  <c r="J78" i="7" s="1"/>
  <c r="G77" i="7"/>
  <c r="J77" i="7" s="1"/>
  <c r="G76" i="7"/>
  <c r="J76" i="7" s="1"/>
  <c r="G75" i="7"/>
  <c r="J75" i="7" s="1"/>
  <c r="H74" i="7"/>
  <c r="G74" i="7"/>
  <c r="H73" i="7"/>
  <c r="G73" i="7"/>
  <c r="H72" i="7"/>
  <c r="G72" i="7"/>
  <c r="H71" i="7"/>
  <c r="G71" i="7"/>
  <c r="H70" i="7"/>
  <c r="G70" i="7"/>
  <c r="G69" i="7"/>
  <c r="J69" i="7" s="1"/>
  <c r="G68" i="7"/>
  <c r="J68" i="7" s="1"/>
  <c r="H67" i="7"/>
  <c r="G67" i="7"/>
  <c r="G66" i="7"/>
  <c r="J66" i="7" s="1"/>
  <c r="H65" i="7"/>
  <c r="G65" i="7"/>
  <c r="H64" i="7"/>
  <c r="G64" i="7"/>
  <c r="G62" i="7"/>
  <c r="J62" i="7" s="1"/>
  <c r="G61" i="7"/>
  <c r="J61" i="7" s="1"/>
  <c r="G60" i="7"/>
  <c r="J60" i="7" s="1"/>
  <c r="G59" i="7"/>
  <c r="J59" i="7" s="1"/>
  <c r="G58" i="7"/>
  <c r="J58" i="7" s="1"/>
  <c r="G57" i="7"/>
  <c r="J57" i="7" s="1"/>
  <c r="G56" i="7"/>
  <c r="J56" i="7" s="1"/>
  <c r="G55" i="7"/>
  <c r="J55" i="7" s="1"/>
  <c r="H54" i="7"/>
  <c r="G54" i="7"/>
  <c r="H53" i="7"/>
  <c r="G53" i="7"/>
  <c r="H52" i="7"/>
  <c r="G52" i="7"/>
  <c r="H51" i="7"/>
  <c r="G51" i="7"/>
  <c r="H50" i="7"/>
  <c r="G50" i="7"/>
  <c r="G49" i="7"/>
  <c r="J49" i="7" s="1"/>
  <c r="G48" i="7"/>
  <c r="J48" i="7" s="1"/>
  <c r="H47" i="7"/>
  <c r="G47" i="7"/>
  <c r="G46" i="7"/>
  <c r="J46" i="7" s="1"/>
  <c r="H45" i="7"/>
  <c r="G45" i="7"/>
  <c r="H44" i="7"/>
  <c r="G44" i="7"/>
  <c r="G42" i="7"/>
  <c r="J42" i="7" s="1"/>
  <c r="G41" i="7"/>
  <c r="J41" i="7" s="1"/>
  <c r="G40" i="7"/>
  <c r="J40" i="7" s="1"/>
  <c r="G39" i="7"/>
  <c r="J39" i="7" s="1"/>
  <c r="G38" i="7"/>
  <c r="J38" i="7" s="1"/>
  <c r="G37" i="7"/>
  <c r="J37" i="7" s="1"/>
  <c r="G36" i="7"/>
  <c r="J36" i="7" s="1"/>
  <c r="G35" i="7"/>
  <c r="J35" i="7" s="1"/>
  <c r="H34" i="7"/>
  <c r="G34" i="7"/>
  <c r="H33" i="7"/>
  <c r="G33" i="7"/>
  <c r="H32" i="7"/>
  <c r="G32" i="7"/>
  <c r="H31" i="7"/>
  <c r="G31" i="7"/>
  <c r="H30" i="7"/>
  <c r="G30" i="7"/>
  <c r="G29" i="7"/>
  <c r="J29" i="7" s="1"/>
  <c r="G28" i="7"/>
  <c r="J28" i="7" s="1"/>
  <c r="H27" i="7"/>
  <c r="G27" i="7"/>
  <c r="G26" i="7"/>
  <c r="J26" i="7" s="1"/>
  <c r="H25" i="7"/>
  <c r="G25" i="7"/>
  <c r="H24" i="7"/>
  <c r="G24" i="7"/>
  <c r="J24" i="7" s="1"/>
  <c r="G22" i="7"/>
  <c r="J22" i="7" s="1"/>
  <c r="H14" i="7"/>
  <c r="H11" i="7"/>
  <c r="H12" i="7"/>
  <c r="H13" i="7"/>
  <c r="H10" i="7"/>
  <c r="H5" i="7"/>
  <c r="H4" i="7"/>
  <c r="H7" i="7"/>
  <c r="G4" i="7"/>
  <c r="G5" i="7"/>
  <c r="J5" i="7" s="1"/>
  <c r="G6" i="7"/>
  <c r="J6" i="7" s="1"/>
  <c r="G7" i="7"/>
  <c r="J7" i="7" s="1"/>
  <c r="G8" i="7"/>
  <c r="J8" i="7" s="1"/>
  <c r="G9" i="7"/>
  <c r="J9" i="7" s="1"/>
  <c r="G10" i="7"/>
  <c r="G11" i="7"/>
  <c r="G12" i="7"/>
  <c r="G13" i="7"/>
  <c r="G14" i="7"/>
  <c r="G15" i="7"/>
  <c r="J15" i="7" s="1"/>
  <c r="G16" i="7"/>
  <c r="J16" i="7" s="1"/>
  <c r="G17" i="7"/>
  <c r="J17" i="7" s="1"/>
  <c r="G18" i="7"/>
  <c r="J18" i="7" s="1"/>
  <c r="G19" i="7"/>
  <c r="J19" i="7" s="1"/>
  <c r="G20" i="7"/>
  <c r="J20" i="7" s="1"/>
  <c r="G21" i="7"/>
  <c r="J21" i="7" s="1"/>
  <c r="G2" i="7"/>
  <c r="H2" i="7"/>
  <c r="J70" i="7" l="1"/>
  <c r="J71" i="7"/>
  <c r="J84" i="7"/>
  <c r="J151" i="7"/>
  <c r="N12" i="7" s="1"/>
  <c r="J154" i="7"/>
  <c r="N13" i="7" s="1"/>
  <c r="J67" i="7"/>
  <c r="J25" i="7"/>
  <c r="N5" i="7" s="1"/>
  <c r="J127" i="7"/>
  <c r="N10" i="7" s="1"/>
  <c r="J130" i="7"/>
  <c r="J65" i="7"/>
  <c r="J32" i="7"/>
  <c r="J14" i="7"/>
  <c r="J10" i="7"/>
  <c r="J4" i="7"/>
  <c r="J31" i="7"/>
  <c r="J33" i="7"/>
  <c r="J44" i="7"/>
  <c r="J87" i="7"/>
  <c r="J110" i="7"/>
  <c r="J112" i="7"/>
  <c r="J114" i="7"/>
  <c r="J134" i="7"/>
  <c r="J152" i="7"/>
  <c r="J74" i="7"/>
  <c r="J144" i="7"/>
  <c r="N11" i="7" s="1"/>
  <c r="J13" i="7"/>
  <c r="J53" i="7"/>
  <c r="J27" i="7"/>
  <c r="J45" i="7"/>
  <c r="J47" i="7"/>
  <c r="J50" i="7"/>
  <c r="J85" i="7"/>
  <c r="J92" i="7"/>
  <c r="J113" i="7"/>
  <c r="J12" i="7"/>
  <c r="J30" i="7"/>
  <c r="J52" i="7"/>
  <c r="J54" i="7"/>
  <c r="J73" i="7"/>
  <c r="J90" i="7"/>
  <c r="J200" i="7"/>
  <c r="J64" i="7"/>
  <c r="J11" i="7"/>
  <c r="J34" i="7"/>
  <c r="J51" i="7"/>
  <c r="J72" i="7"/>
  <c r="J94" i="7"/>
  <c r="J105" i="7"/>
  <c r="N9" i="7" s="1"/>
  <c r="J111" i="7"/>
  <c r="J199" i="7"/>
  <c r="J147" i="7"/>
  <c r="J149" i="7"/>
  <c r="J146" i="7"/>
  <c r="J148" i="7"/>
  <c r="J145" i="7"/>
  <c r="J2" i="7"/>
  <c r="N3" i="7" s="1"/>
  <c r="N6" i="7" l="1"/>
  <c r="N8" i="7"/>
  <c r="N7" i="7"/>
  <c r="N4" i="7"/>
  <c r="N14" i="7" s="1"/>
  <c r="J40" i="1" s="1"/>
  <c r="M3" i="5" l="1"/>
  <c r="L3" i="5"/>
  <c r="H3" i="5"/>
  <c r="K3" i="5" s="1"/>
  <c r="O3" i="5" s="1"/>
  <c r="Q3" i="5" s="1"/>
  <c r="S3" i="5" l="1"/>
  <c r="B5" i="2" l="1"/>
  <c r="J30" i="1" l="1"/>
  <c r="J31" i="1"/>
  <c r="J33" i="1"/>
  <c r="J34" i="1"/>
  <c r="J26" i="1"/>
  <c r="K46" i="1" l="1"/>
  <c r="G12" i="1"/>
  <c r="G27" i="1" l="1"/>
  <c r="J27" i="1" s="1"/>
  <c r="G101" i="1"/>
  <c r="J28" i="1"/>
  <c r="J114" i="1"/>
  <c r="K35" i="1" l="1"/>
  <c r="J14" i="1"/>
  <c r="K17" i="1" s="1"/>
  <c r="J9" i="1"/>
  <c r="J11" i="1"/>
  <c r="G122" i="1" l="1"/>
  <c r="J8" i="1" l="1"/>
  <c r="K12" i="1" l="1"/>
  <c r="K19" i="1" s="1"/>
  <c r="J120" i="1" s="1"/>
  <c r="J122" i="1"/>
  <c r="J113" i="1"/>
  <c r="H106" i="1"/>
  <c r="J106" i="1" s="1"/>
  <c r="J101" i="1"/>
  <c r="H109" i="1"/>
  <c r="J109" i="1" s="1"/>
  <c r="J102" i="1"/>
  <c r="J108" i="1"/>
  <c r="J107" i="1"/>
  <c r="K123" i="1" l="1"/>
  <c r="K98" i="1"/>
  <c r="K116" i="1"/>
  <c r="K110" i="1"/>
  <c r="K103" i="1"/>
  <c r="K125" i="1" l="1"/>
  <c r="K127" i="1" s="1"/>
  <c r="K129" i="1" l="1"/>
</calcChain>
</file>

<file path=xl/comments1.xml><?xml version="1.0" encoding="utf-8"?>
<comments xmlns="http://schemas.openxmlformats.org/spreadsheetml/2006/main">
  <authors>
    <author>Paul Del Piero</author>
  </authors>
  <commentList>
    <comment ref="D25" authorId="0" shapeId="0">
      <text>
        <r>
          <rPr>
            <b/>
            <sz val="9"/>
            <color indexed="81"/>
            <rFont val="Tahoma"/>
            <family val="2"/>
          </rPr>
          <t>Paul Del Piero:</t>
        </r>
        <r>
          <rPr>
            <sz val="9"/>
            <color indexed="81"/>
            <rFont val="Tahoma"/>
            <family val="2"/>
          </rPr>
          <t xml:space="preserve">
Assumes pre-set invitee list. No marketing beyond email outreach. Email outreach to be managed by UW Conference Management.</t>
        </r>
      </text>
    </comment>
    <comment ref="D28" authorId="0" shapeId="0">
      <text>
        <r>
          <rPr>
            <b/>
            <sz val="9"/>
            <color indexed="81"/>
            <rFont val="Tahoma"/>
            <family val="2"/>
          </rPr>
          <t>Paul Del Piero:</t>
        </r>
        <r>
          <rPr>
            <sz val="9"/>
            <color indexed="81"/>
            <rFont val="Tahoma"/>
            <family val="2"/>
          </rPr>
          <t xml:space="preserve">
Electronic program only.</t>
        </r>
      </text>
    </comment>
    <comment ref="D29" authorId="0" shapeId="0">
      <text>
        <r>
          <rPr>
            <b/>
            <sz val="9"/>
            <color indexed="81"/>
            <rFont val="Tahoma"/>
            <family val="2"/>
          </rPr>
          <t>Paul Del Piero:</t>
        </r>
        <r>
          <rPr>
            <sz val="9"/>
            <color indexed="81"/>
            <rFont val="Tahoma"/>
            <family val="2"/>
          </rPr>
          <t xml:space="preserve">
Included in conference management fee.</t>
        </r>
      </text>
    </comment>
    <comment ref="E32" authorId="0" shapeId="0">
      <text>
        <r>
          <rPr>
            <b/>
            <sz val="9"/>
            <color indexed="81"/>
            <rFont val="Tahoma"/>
            <family val="2"/>
          </rPr>
          <t>Paul Del Piero:</t>
        </r>
        <r>
          <rPr>
            <sz val="9"/>
            <color indexed="81"/>
            <rFont val="Tahoma"/>
            <family val="2"/>
          </rPr>
          <t xml:space="preserve">
Included in conference management fee.</t>
        </r>
      </text>
    </comment>
    <comment ref="E41" authorId="0" shapeId="0">
      <text>
        <r>
          <rPr>
            <b/>
            <sz val="9"/>
            <color indexed="81"/>
            <rFont val="Tahoma"/>
            <family val="2"/>
          </rPr>
          <t>Paul Del Piero:</t>
        </r>
        <r>
          <rPr>
            <sz val="9"/>
            <color indexed="81"/>
            <rFont val="Tahoma"/>
            <family val="2"/>
          </rPr>
          <t xml:space="preserve">
Included in room rental fees.</t>
        </r>
      </text>
    </comment>
    <comment ref="G48" authorId="0" shapeId="0">
      <text>
        <r>
          <rPr>
            <b/>
            <sz val="9"/>
            <color indexed="81"/>
            <rFont val="Tahoma"/>
            <family val="2"/>
          </rPr>
          <t>Paul Del Piero:</t>
        </r>
        <r>
          <rPr>
            <sz val="9"/>
            <color indexed="81"/>
            <rFont val="Tahoma"/>
            <family val="2"/>
          </rPr>
          <t xml:space="preserve">
No sales tax or gratuity with Bay Laurel when using UW budget number.</t>
        </r>
      </text>
    </comment>
    <comment ref="I48" authorId="0" shapeId="0">
      <text>
        <r>
          <rPr>
            <b/>
            <sz val="9"/>
            <color indexed="81"/>
            <rFont val="Tahoma"/>
            <family val="2"/>
          </rPr>
          <t>Paul Del Piero:</t>
        </r>
        <r>
          <rPr>
            <sz val="9"/>
            <color indexed="81"/>
            <rFont val="Tahoma"/>
            <family val="2"/>
          </rPr>
          <t xml:space="preserve">
No sales tax or gratuity with Bay Laurel when using UW budget number.</t>
        </r>
      </text>
    </comment>
    <comment ref="J121" authorId="0" shapeId="0">
      <text>
        <r>
          <rPr>
            <b/>
            <sz val="9"/>
            <color indexed="81"/>
            <rFont val="Tahoma"/>
            <family val="2"/>
          </rPr>
          <t>Paul Del Piero:</t>
        </r>
        <r>
          <rPr>
            <sz val="9"/>
            <color indexed="81"/>
            <rFont val="Tahoma"/>
            <family val="2"/>
          </rPr>
          <t xml:space="preserve">
Fee determined on a per attendee basis. See formula.</t>
        </r>
      </text>
    </comment>
  </commentList>
</comments>
</file>

<file path=xl/comments2.xml><?xml version="1.0" encoding="utf-8"?>
<comments xmlns="http://schemas.openxmlformats.org/spreadsheetml/2006/main">
  <authors>
    <author>Paul Del Piero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Paul Del Piero:</t>
        </r>
        <r>
          <rPr>
            <sz val="9"/>
            <color indexed="81"/>
            <rFont val="Tahoma"/>
            <family val="2"/>
          </rPr>
          <t xml:space="preserve">
Includes cost of food, beverages, and any associated labor</t>
        </r>
      </text>
    </comment>
    <comment ref="B2" authorId="0" shapeId="0">
      <text>
        <r>
          <rPr>
            <b/>
            <sz val="9"/>
            <color indexed="81"/>
            <rFont val="Tahoma"/>
            <family val="2"/>
          </rPr>
          <t>Paul Del Piero:</t>
        </r>
        <r>
          <rPr>
            <sz val="9"/>
            <color indexed="81"/>
            <rFont val="Tahoma"/>
            <family val="2"/>
          </rPr>
          <t xml:space="preserve">
Based on Bay Laurel per person cost in 2017 for similar conference, plus 5% per year price increases.</t>
        </r>
      </text>
    </comment>
    <comment ref="B3" authorId="0" shapeId="0">
      <text>
        <r>
          <rPr>
            <b/>
            <sz val="9"/>
            <color indexed="81"/>
            <rFont val="Tahoma"/>
            <family val="2"/>
          </rPr>
          <t>Paul Del Piero:</t>
        </r>
        <r>
          <rPr>
            <sz val="9"/>
            <color indexed="81"/>
            <rFont val="Tahoma"/>
            <family val="2"/>
          </rPr>
          <t xml:space="preserve">
Based on Bay Laurel per person cost in 2017 for similar conference, plus 5% per year price increases.</t>
        </r>
      </text>
    </comment>
    <comment ref="B4" authorId="0" shapeId="0">
      <text>
        <r>
          <rPr>
            <b/>
            <sz val="9"/>
            <color indexed="81"/>
            <rFont val="Tahoma"/>
            <family val="2"/>
          </rPr>
          <t>Paul Del Piero:</t>
        </r>
        <r>
          <rPr>
            <sz val="9"/>
            <color indexed="81"/>
            <rFont val="Tahoma"/>
            <family val="2"/>
          </rPr>
          <t xml:space="preserve">
Based on Bay Laurel per person cost in 2017 for similar conference, plus 5% per year price increases.</t>
        </r>
      </text>
    </comment>
    <comment ref="A5" authorId="0" shapeId="0">
      <text>
        <r>
          <rPr>
            <b/>
            <sz val="9"/>
            <color indexed="81"/>
            <rFont val="Tahoma"/>
            <family val="2"/>
          </rPr>
          <t>Paul Del Piero:</t>
        </r>
        <r>
          <rPr>
            <sz val="9"/>
            <color indexed="81"/>
            <rFont val="Tahoma"/>
            <family val="2"/>
          </rPr>
          <t xml:space="preserve">
Dinner + 1 drink ticket</t>
        </r>
      </text>
    </comment>
    <comment ref="B5" authorId="0" shapeId="0">
      <text>
        <r>
          <rPr>
            <b/>
            <sz val="9"/>
            <color indexed="81"/>
            <rFont val="Tahoma"/>
            <family val="2"/>
          </rPr>
          <t>Paul Del Piero:</t>
        </r>
        <r>
          <rPr>
            <sz val="9"/>
            <color indexed="81"/>
            <rFont val="Tahoma"/>
            <family val="2"/>
          </rPr>
          <t xml:space="preserve">
Based on Bay Laurel per person cost in 2017 for similar conference, plus 5% per year price increases.</t>
        </r>
      </text>
    </comment>
    <comment ref="A6" authorId="0" shapeId="0">
      <text>
        <r>
          <rPr>
            <b/>
            <sz val="9"/>
            <color indexed="81"/>
            <rFont val="Tahoma"/>
            <family val="2"/>
          </rPr>
          <t>Paul Del Piero:</t>
        </r>
        <r>
          <rPr>
            <sz val="9"/>
            <color indexed="81"/>
            <rFont val="Tahoma"/>
            <family val="2"/>
          </rPr>
          <t xml:space="preserve">
Heavy apps + 1 drink ticket</t>
        </r>
      </text>
    </comment>
    <comment ref="B6" authorId="0" shapeId="0">
      <text>
        <r>
          <rPr>
            <b/>
            <sz val="9"/>
            <color indexed="81"/>
            <rFont val="Tahoma"/>
            <family val="2"/>
          </rPr>
          <t>Paul Del Piero:</t>
        </r>
        <r>
          <rPr>
            <sz val="9"/>
            <color indexed="81"/>
            <rFont val="Tahoma"/>
            <family val="2"/>
          </rPr>
          <t xml:space="preserve">
Based on Bay Laurel per person cost in 2017 for similar conference, plus 5% per year price increases.</t>
        </r>
      </text>
    </comment>
  </commentList>
</comments>
</file>

<file path=xl/comments3.xml><?xml version="1.0" encoding="utf-8"?>
<comments xmlns="http://schemas.openxmlformats.org/spreadsheetml/2006/main">
  <authors>
    <author>Paul Del Piero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Paul Del Piero:</t>
        </r>
        <r>
          <rPr>
            <sz val="9"/>
            <color indexed="81"/>
            <rFont val="Tahoma"/>
            <family val="2"/>
          </rPr>
          <t xml:space="preserve">
Includes early, standard, and late registration. Excludes complimentary, speakers, sponsors, or exhibitors.</t>
        </r>
      </text>
    </comment>
  </commentList>
</comments>
</file>

<file path=xl/sharedStrings.xml><?xml version="1.0" encoding="utf-8"?>
<sst xmlns="http://schemas.openxmlformats.org/spreadsheetml/2006/main" count="317" uniqueCount="153">
  <si>
    <t>Miscellaneous</t>
  </si>
  <si>
    <t xml:space="preserve">    TOTAL MISCELLANEOUS</t>
  </si>
  <si>
    <t>TOTAL EXPENSES</t>
  </si>
  <si>
    <t>BALANCE</t>
  </si>
  <si>
    <t>Notes</t>
  </si>
  <si>
    <t># persons</t>
  </si>
  <si>
    <t>$/person</t>
  </si>
  <si>
    <t># events</t>
  </si>
  <si>
    <t>Other</t>
  </si>
  <si>
    <t>Facilities and Equipment Rental</t>
  </si>
  <si>
    <t>Signs and Banners</t>
  </si>
  <si>
    <t>Supplies &amp; Misc. Equipment</t>
  </si>
  <si>
    <t xml:space="preserve">   TOTAL FACILITIES &amp; EQUIP. RENTAL</t>
  </si>
  <si>
    <t xml:space="preserve">   TOTAL CATERING &amp; SPEC. EVENTS</t>
  </si>
  <si>
    <t>Conference Materials</t>
  </si>
  <si>
    <t xml:space="preserve">     TOTAL CONFERENCE MATERIALS</t>
  </si>
  <si>
    <t>Speaker Travel and Accommodations</t>
  </si>
  <si>
    <t xml:space="preserve">     TOTAL COMM./SPEAKER EXPENSES</t>
  </si>
  <si>
    <t>Name Badge / Badge Holder / Ribbons</t>
  </si>
  <si>
    <t>Speaker Honoraria</t>
  </si>
  <si>
    <t>Catering and Special Events</t>
  </si>
  <si>
    <t>Postcard or Circular</t>
  </si>
  <si>
    <t>Quantity</t>
  </si>
  <si>
    <t>_x0004_</t>
  </si>
  <si>
    <t xml:space="preserve">UNIVERSITY OF WASHINGTON </t>
  </si>
  <si>
    <t>REVENUE</t>
  </si>
  <si>
    <t>Registration Fees</t>
  </si>
  <si>
    <t># Persons</t>
  </si>
  <si>
    <t xml:space="preserve"> Reg. Fee</t>
  </si>
  <si>
    <t>Subtotal</t>
  </si>
  <si>
    <t>TOTAL</t>
  </si>
  <si>
    <t xml:space="preserve">            DESCRIPTION</t>
  </si>
  <si>
    <t>EXPENSES</t>
  </si>
  <si>
    <t>Conference Management / Admin</t>
  </si>
  <si>
    <t>Unit Cost</t>
  </si>
  <si>
    <t>Unit cost</t>
  </si>
  <si>
    <t>Paid Advertising / Journal Announcements</t>
  </si>
  <si>
    <t>UW Conference Management</t>
  </si>
  <si>
    <t>WWW.UWCONFERENCES.ORG</t>
  </si>
  <si>
    <t>Instructor / Speaker / Committee Expenses</t>
  </si>
  <si>
    <t xml:space="preserve">Website development/maintenance </t>
  </si>
  <si>
    <t>Management &amp; Administration</t>
  </si>
  <si>
    <t>Poster Board Rental</t>
  </si>
  <si>
    <t>Total Attendees</t>
  </si>
  <si>
    <t>TOTAL REVENUE</t>
  </si>
  <si>
    <t xml:space="preserve">     TOTAL PROMOTION &amp; PUBLICATIONS</t>
  </si>
  <si>
    <t xml:space="preserve">Other: </t>
  </si>
  <si>
    <t xml:space="preserve">Other </t>
  </si>
  <si>
    <t xml:space="preserve">Committee Expenses </t>
  </si>
  <si>
    <t>Total Attendance</t>
  </si>
  <si>
    <t>% Early Registration</t>
  </si>
  <si>
    <t>% Standard Registration</t>
  </si>
  <si>
    <t>% Late Registration</t>
  </si>
  <si>
    <t>Speaker/Comp</t>
  </si>
  <si>
    <t>Cancelled</t>
  </si>
  <si>
    <t>Printing of conference materials</t>
  </si>
  <si>
    <t>Design &amp; Layout Services for publications/signage</t>
  </si>
  <si>
    <t>Domain Registration &amp; hosting</t>
  </si>
  <si>
    <t>Breakfast</t>
  </si>
  <si>
    <t>Lunch</t>
  </si>
  <si>
    <t>sales tax:</t>
  </si>
  <si>
    <t>gratuity:</t>
  </si>
  <si>
    <t>tax and gratuity</t>
  </si>
  <si>
    <t>Delivery Services and Parking</t>
  </si>
  <si>
    <t>Credit Card Fees (3%)</t>
  </si>
  <si>
    <t>Event Insurance</t>
  </si>
  <si>
    <t>Program Printing</t>
  </si>
  <si>
    <t>Vendor fees for online reg (2019 cost)</t>
  </si>
  <si>
    <t xml:space="preserve">Standard Registration: </t>
  </si>
  <si>
    <t>Give-away Items/Goodie Bags</t>
  </si>
  <si>
    <t>Beginning Balance</t>
  </si>
  <si>
    <t>Other Income/Grants</t>
  </si>
  <si>
    <r>
      <t xml:space="preserve">Promotion - </t>
    </r>
    <r>
      <rPr>
        <b/>
        <i/>
        <u/>
        <sz val="9"/>
        <color theme="9" tint="-0.249977111117893"/>
        <rFont val="Trebuchet MS"/>
        <family val="2"/>
      </rPr>
      <t>Organizer will manage.</t>
    </r>
  </si>
  <si>
    <t>Thursday</t>
  </si>
  <si>
    <t>Purpose</t>
  </si>
  <si>
    <t>Capacity</t>
  </si>
  <si>
    <t>Type</t>
  </si>
  <si>
    <t>Start</t>
  </si>
  <si>
    <t>End</t>
  </si>
  <si>
    <t>In use
(hours)</t>
  </si>
  <si>
    <t>Setup
(hours)</t>
  </si>
  <si>
    <t>Breakdown
(hours)</t>
  </si>
  <si>
    <t>Total hours</t>
  </si>
  <si>
    <t>Rate ($/hour)</t>
  </si>
  <si>
    <t>Total Facility Rental ($)</t>
  </si>
  <si>
    <t>Total Labor ($)</t>
  </si>
  <si>
    <t>Equipment Charge ($)</t>
  </si>
  <si>
    <t>TOTAL FEE</t>
  </si>
  <si>
    <t>Y</t>
  </si>
  <si>
    <t>Kane 120</t>
  </si>
  <si>
    <t>Plenary</t>
  </si>
  <si>
    <t>Large Auditorium</t>
  </si>
  <si>
    <t>SUMMARY</t>
  </si>
  <si>
    <t>Facility Staff Hours</t>
  </si>
  <si>
    <t>Facility Staff Req'd?</t>
  </si>
  <si>
    <t>Facility Staff Rate ($)</t>
  </si>
  <si>
    <t>Dinner</t>
  </si>
  <si>
    <t>MGH 231</t>
  </si>
  <si>
    <t>Room</t>
  </si>
  <si>
    <t>Hours</t>
  </si>
  <si>
    <t>Room Charge</t>
  </si>
  <si>
    <t>Labor Charge</t>
  </si>
  <si>
    <t>Equipment Charge</t>
  </si>
  <si>
    <t>Meany Theatre + Lobby</t>
  </si>
  <si>
    <t>JHN 075</t>
  </si>
  <si>
    <t>JHN 102</t>
  </si>
  <si>
    <t>MGH 389</t>
  </si>
  <si>
    <t>KNE 110</t>
  </si>
  <si>
    <t>KNE 120</t>
  </si>
  <si>
    <t>KNE 130</t>
  </si>
  <si>
    <t>KNE 210</t>
  </si>
  <si>
    <t>KNE 220</t>
  </si>
  <si>
    <t>KNE 225</t>
  </si>
  <si>
    <t>General Assignemnt Classroom 1</t>
  </si>
  <si>
    <t>General Assignemnt Classroom 2</t>
  </si>
  <si>
    <t>General Assignemnt Classroom 3</t>
  </si>
  <si>
    <t>General Assignemnt Classroom 4</t>
  </si>
  <si>
    <t>General Assignemnt Classroom 5</t>
  </si>
  <si>
    <t>MGH 241</t>
  </si>
  <si>
    <t>JHN 175</t>
  </si>
  <si>
    <t>Facility Hourly Rate</t>
  </si>
  <si>
    <t>NAN 181</t>
  </si>
  <si>
    <t>Hagget North Cascade</t>
  </si>
  <si>
    <t>Hagget South Cascade</t>
  </si>
  <si>
    <t>Day #</t>
  </si>
  <si>
    <t>Total Estimated Fees</t>
  </si>
  <si>
    <t>ALL DAYS</t>
  </si>
  <si>
    <t>Date</t>
  </si>
  <si>
    <t>SNOWMASS PHYSICS  - DRAFT BUDGET</t>
  </si>
  <si>
    <t>Website</t>
  </si>
  <si>
    <t>Meeting facilities</t>
  </si>
  <si>
    <t>Room rental</t>
  </si>
  <si>
    <t>A/V Equipment &amp; Services</t>
  </si>
  <si>
    <t>Tent Rental + UW Fees</t>
  </si>
  <si>
    <t>Morning Break</t>
  </si>
  <si>
    <t>Afternoon Break</t>
  </si>
  <si>
    <t>Day 1</t>
  </si>
  <si>
    <t>Day 2</t>
  </si>
  <si>
    <t>Day 3</t>
  </si>
  <si>
    <t>Day 4</t>
  </si>
  <si>
    <t>Day 5</t>
  </si>
  <si>
    <t>Day 6</t>
  </si>
  <si>
    <t>Day 7</t>
  </si>
  <si>
    <t>Day 8</t>
  </si>
  <si>
    <t>Day 9</t>
  </si>
  <si>
    <t>Day 10</t>
  </si>
  <si>
    <t>Day 11</t>
  </si>
  <si>
    <t>Morning/Afternoon Break</t>
  </si>
  <si>
    <t>Reception</t>
  </si>
  <si>
    <r>
      <rPr>
        <u/>
        <sz val="9"/>
        <rFont val="Trebuchet MS"/>
        <family val="2"/>
      </rPr>
      <t>Special:</t>
    </r>
    <r>
      <rPr>
        <sz val="9"/>
        <rFont val="Trebuchet MS"/>
        <family val="2"/>
      </rPr>
      <t xml:space="preserve"> Opening Reception</t>
    </r>
  </si>
  <si>
    <r>
      <rPr>
        <u/>
        <sz val="9"/>
        <rFont val="Trebuchet MS"/>
        <family val="2"/>
      </rPr>
      <t>Special:</t>
    </r>
    <r>
      <rPr>
        <sz val="9"/>
        <rFont val="Trebuchet MS"/>
        <family val="2"/>
      </rPr>
      <t xml:space="preserve"> Dinner Banquet</t>
    </r>
  </si>
  <si>
    <t>Optional Excursion</t>
  </si>
  <si>
    <r>
      <t>Contingency Reserve</t>
    </r>
    <r>
      <rPr>
        <sz val="8"/>
        <rFont val="Trebuchet MS"/>
        <family val="2"/>
      </rPr>
      <t xml:space="preserve"> (10% of expenses)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</si>
</sst>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409]* #,##0.00_);_([$$-409]* \(#,##0.00\);_([$$-409]* &quot;-&quot;??_);_(@_)"/>
    <numFmt numFmtId="165" formatCode="0.0%"/>
    <numFmt numFmtId="166" formatCode="_(* #,##0_);_(* \(#,##0\);_(* &quot;-&quot;??_);_(@_)"/>
    <numFmt numFmtId="167" formatCode="[$-409]ddd\,\ mmm\ d\,\ yyyy"/>
    <numFmt numFmtId="168" formatCode="_(* #,##0.0_);_(* \(#,##0.0\);_(* &quot;-&quot;??_);_(@_)"/>
    <numFmt numFmtId="169" formatCode="[$-409]ddd\,\ mmm\ d"/>
  </numFmts>
  <fonts count="20">
    <font>
      <sz val="9"/>
      <name val="Geneva"/>
    </font>
    <font>
      <u/>
      <sz val="9"/>
      <color indexed="12"/>
      <name val="Geneva"/>
    </font>
    <font>
      <sz val="9"/>
      <name val="Trebuchet MS"/>
      <family val="2"/>
    </font>
    <font>
      <sz val="18"/>
      <name val="Trebuchet MS"/>
      <family val="2"/>
    </font>
    <font>
      <b/>
      <sz val="9"/>
      <name val="Trebuchet MS"/>
      <family val="2"/>
    </font>
    <font>
      <u/>
      <sz val="9"/>
      <color indexed="12"/>
      <name val="Trebuchet MS"/>
      <family val="2"/>
    </font>
    <font>
      <i/>
      <sz val="9"/>
      <name val="Trebuchet MS"/>
      <family val="2"/>
    </font>
    <font>
      <b/>
      <sz val="10"/>
      <name val="Trebuchet MS"/>
      <family val="2"/>
    </font>
    <font>
      <i/>
      <sz val="9"/>
      <color rgb="FFFF0000"/>
      <name val="Trebuchet MS"/>
      <family val="2"/>
    </font>
    <font>
      <sz val="9"/>
      <color theme="1"/>
      <name val="Trebuchet MS"/>
      <family val="2"/>
    </font>
    <font>
      <i/>
      <sz val="9"/>
      <color theme="1"/>
      <name val="Trebuchet MS"/>
      <family val="2"/>
    </font>
    <font>
      <sz val="8"/>
      <name val="Trebuchet MS"/>
      <family val="2"/>
    </font>
    <font>
      <sz val="9"/>
      <name val="Geneva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i/>
      <u/>
      <sz val="9"/>
      <color theme="9" tint="-0.249977111117893"/>
      <name val="Trebuchet MS"/>
      <family val="2"/>
    </font>
    <font>
      <b/>
      <sz val="9"/>
      <name val="Geneva"/>
    </font>
    <font>
      <b/>
      <sz val="9"/>
      <color theme="1"/>
      <name val="Trebuchet MS"/>
      <family val="2"/>
    </font>
    <font>
      <sz val="8"/>
      <name val="Geneva"/>
    </font>
    <font>
      <u/>
      <sz val="9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14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right"/>
    </xf>
    <xf numFmtId="4" fontId="2" fillId="0" borderId="0" xfId="0" applyNumberFormat="1" applyFont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/>
    <xf numFmtId="0" fontId="4" fillId="0" borderId="0" xfId="0" applyFont="1" applyBorder="1"/>
    <xf numFmtId="0" fontId="2" fillId="0" borderId="0" xfId="0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4" fillId="2" borderId="0" xfId="0" applyFont="1" applyFill="1"/>
    <xf numFmtId="0" fontId="2" fillId="2" borderId="0" xfId="0" applyFont="1" applyFill="1" applyAlignment="1">
      <alignment horizontal="right"/>
    </xf>
    <xf numFmtId="0" fontId="2" fillId="2" borderId="0" xfId="0" applyFont="1" applyFill="1"/>
    <xf numFmtId="0" fontId="2" fillId="2" borderId="0" xfId="0" applyFont="1" applyFill="1" applyAlignment="1">
      <alignment horizontal="left"/>
    </xf>
    <xf numFmtId="4" fontId="2" fillId="2" borderId="0" xfId="0" applyNumberFormat="1" applyFont="1" applyFill="1"/>
    <xf numFmtId="4" fontId="2" fillId="2" borderId="0" xfId="0" applyNumberFormat="1" applyFont="1" applyFill="1" applyAlignment="1">
      <alignment horizontal="right"/>
    </xf>
    <xf numFmtId="43" fontId="2" fillId="2" borderId="0" xfId="0" applyNumberFormat="1" applyFont="1" applyFill="1"/>
    <xf numFmtId="43" fontId="2" fillId="2" borderId="1" xfId="0" applyNumberFormat="1" applyFont="1" applyFill="1" applyBorder="1"/>
    <xf numFmtId="41" fontId="2" fillId="2" borderId="0" xfId="0" applyNumberFormat="1" applyFont="1" applyFill="1"/>
    <xf numFmtId="1" fontId="2" fillId="2" borderId="0" xfId="0" applyNumberFormat="1" applyFont="1" applyFill="1"/>
    <xf numFmtId="4" fontId="2" fillId="2" borderId="1" xfId="0" applyNumberFormat="1" applyFont="1" applyFill="1" applyBorder="1"/>
    <xf numFmtId="44" fontId="2" fillId="2" borderId="0" xfId="0" applyNumberFormat="1" applyFont="1" applyFill="1"/>
    <xf numFmtId="7" fontId="4" fillId="2" borderId="0" xfId="0" applyNumberFormat="1" applyFont="1" applyFill="1" applyAlignment="1">
      <alignment horizontal="right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right"/>
    </xf>
    <xf numFmtId="4" fontId="2" fillId="2" borderId="0" xfId="0" applyNumberFormat="1" applyFont="1" applyFill="1" applyBorder="1"/>
    <xf numFmtId="0" fontId="4" fillId="2" borderId="0" xfId="0" applyFont="1" applyFill="1" applyBorder="1"/>
    <xf numFmtId="0" fontId="4" fillId="2" borderId="0" xfId="0" applyFont="1" applyFill="1" applyBorder="1" applyAlignment="1">
      <alignment horizontal="center"/>
    </xf>
    <xf numFmtId="0" fontId="4" fillId="2" borderId="0" xfId="0" applyFont="1" applyFill="1" applyAlignment="1">
      <alignment horizontal="left"/>
    </xf>
    <xf numFmtId="4" fontId="4" fillId="2" borderId="0" xfId="0" applyNumberFormat="1" applyFont="1" applyFill="1" applyAlignment="1">
      <alignment horizontal="right"/>
    </xf>
    <xf numFmtId="44" fontId="4" fillId="2" borderId="0" xfId="0" applyNumberFormat="1" applyFont="1" applyFill="1"/>
    <xf numFmtId="0" fontId="6" fillId="2" borderId="0" xfId="0" applyFont="1" applyFill="1" applyAlignment="1">
      <alignment horizontal="right"/>
    </xf>
    <xf numFmtId="0" fontId="2" fillId="2" borderId="0" xfId="0" applyFont="1" applyFill="1" applyBorder="1" applyAlignment="1">
      <alignment horizontal="center"/>
    </xf>
    <xf numFmtId="4" fontId="4" fillId="2" borderId="0" xfId="0" applyNumberFormat="1" applyFont="1" applyFill="1"/>
    <xf numFmtId="4" fontId="4" fillId="2" borderId="1" xfId="0" applyNumberFormat="1" applyFont="1" applyFill="1" applyBorder="1"/>
    <xf numFmtId="7" fontId="2" fillId="2" borderId="0" xfId="0" applyNumberFormat="1" applyFont="1" applyFill="1"/>
    <xf numFmtId="0" fontId="6" fillId="2" borderId="0" xfId="0" applyFont="1" applyFill="1" applyAlignment="1">
      <alignment horizontal="center"/>
    </xf>
    <xf numFmtId="43" fontId="2" fillId="3" borderId="0" xfId="0" applyNumberFormat="1" applyFont="1" applyFill="1"/>
    <xf numFmtId="43" fontId="2" fillId="3" borderId="1" xfId="0" applyNumberFormat="1" applyFont="1" applyFill="1" applyBorder="1"/>
    <xf numFmtId="44" fontId="2" fillId="3" borderId="2" xfId="0" applyNumberFormat="1" applyFont="1" applyFill="1" applyBorder="1"/>
    <xf numFmtId="4" fontId="2" fillId="2" borderId="0" xfId="0" applyNumberFormat="1" applyFont="1" applyFill="1" applyAlignment="1">
      <alignment horizontal="center"/>
    </xf>
    <xf numFmtId="41" fontId="2" fillId="3" borderId="0" xfId="0" applyNumberFormat="1" applyFont="1" applyFill="1"/>
    <xf numFmtId="41" fontId="2" fillId="3" borderId="1" xfId="0" applyNumberFormat="1" applyFont="1" applyFill="1" applyBorder="1"/>
    <xf numFmtId="44" fontId="2" fillId="3" borderId="0" xfId="0" applyNumberFormat="1" applyFont="1" applyFill="1"/>
    <xf numFmtId="44" fontId="7" fillId="3" borderId="0" xfId="0" applyNumberFormat="1" applyFont="1" applyFill="1" applyAlignment="1">
      <alignment horizontal="right"/>
    </xf>
    <xf numFmtId="4" fontId="2" fillId="3" borderId="0" xfId="0" applyNumberFormat="1" applyFont="1" applyFill="1"/>
    <xf numFmtId="0" fontId="2" fillId="4" borderId="0" xfId="0" applyFont="1" applyFill="1"/>
    <xf numFmtId="0" fontId="2" fillId="4" borderId="2" xfId="0" applyFont="1" applyFill="1" applyBorder="1" applyAlignment="1">
      <alignment horizontal="center"/>
    </xf>
    <xf numFmtId="0" fontId="2" fillId="4" borderId="2" xfId="0" applyFont="1" applyFill="1" applyBorder="1"/>
    <xf numFmtId="0" fontId="2" fillId="4" borderId="2" xfId="0" applyFont="1" applyFill="1" applyBorder="1" applyAlignment="1">
      <alignment horizontal="right"/>
    </xf>
    <xf numFmtId="0" fontId="4" fillId="4" borderId="2" xfId="0" applyFont="1" applyFill="1" applyBorder="1" applyAlignment="1">
      <alignment horizontal="center"/>
    </xf>
    <xf numFmtId="4" fontId="2" fillId="4" borderId="0" xfId="0" applyNumberFormat="1" applyFont="1" applyFill="1"/>
    <xf numFmtId="0" fontId="2" fillId="4" borderId="1" xfId="0" applyFont="1" applyFill="1" applyBorder="1" applyAlignment="1">
      <alignment horizontal="center"/>
    </xf>
    <xf numFmtId="0" fontId="4" fillId="4" borderId="1" xfId="0" applyFont="1" applyFill="1" applyBorder="1"/>
    <xf numFmtId="0" fontId="2" fillId="4" borderId="1" xfId="0" applyFont="1" applyFill="1" applyBorder="1" applyAlignment="1">
      <alignment horizontal="right"/>
    </xf>
    <xf numFmtId="0" fontId="4" fillId="4" borderId="1" xfId="0" applyFont="1" applyFill="1" applyBorder="1" applyAlignment="1">
      <alignment horizontal="center"/>
    </xf>
    <xf numFmtId="164" fontId="4" fillId="3" borderId="0" xfId="0" applyNumberFormat="1" applyFont="1" applyFill="1"/>
    <xf numFmtId="0" fontId="2" fillId="4" borderId="0" xfId="0" applyFont="1" applyFill="1" applyAlignment="1">
      <alignment horizontal="right"/>
    </xf>
    <xf numFmtId="0" fontId="2" fillId="5" borderId="0" xfId="0" applyFont="1" applyFill="1" applyAlignment="1">
      <alignment horizontal="right"/>
    </xf>
    <xf numFmtId="4" fontId="2" fillId="5" borderId="0" xfId="0" applyNumberFormat="1" applyFont="1" applyFill="1"/>
    <xf numFmtId="4" fontId="2" fillId="3" borderId="1" xfId="0" applyNumberFormat="1" applyFont="1" applyFill="1" applyBorder="1"/>
    <xf numFmtId="44" fontId="4" fillId="3" borderId="0" xfId="0" applyNumberFormat="1" applyFont="1" applyFill="1"/>
    <xf numFmtId="0" fontId="2" fillId="4" borderId="0" xfId="0" applyFont="1" applyFill="1" applyAlignment="1">
      <alignment horizontal="center"/>
    </xf>
    <xf numFmtId="0" fontId="2" fillId="5" borderId="0" xfId="0" applyFont="1" applyFill="1"/>
    <xf numFmtId="0" fontId="2" fillId="5" borderId="0" xfId="0" applyFont="1" applyFill="1" applyAlignment="1">
      <alignment horizontal="center"/>
    </xf>
    <xf numFmtId="0" fontId="4" fillId="4" borderId="0" xfId="0" applyFont="1" applyFill="1"/>
    <xf numFmtId="0" fontId="4" fillId="4" borderId="0" xfId="0" applyFont="1" applyFill="1" applyAlignment="1">
      <alignment horizontal="right"/>
    </xf>
    <xf numFmtId="0" fontId="5" fillId="4" borderId="0" xfId="1" applyFont="1" applyFill="1" applyAlignment="1" applyProtection="1">
      <alignment horizontal="right"/>
    </xf>
    <xf numFmtId="166" fontId="2" fillId="3" borderId="0" xfId="0" applyNumberFormat="1" applyFont="1" applyFill="1"/>
    <xf numFmtId="44" fontId="4" fillId="0" borderId="0" xfId="0" applyNumberFormat="1" applyFont="1" applyFill="1"/>
    <xf numFmtId="43" fontId="2" fillId="0" borderId="0" xfId="0" applyNumberFormat="1" applyFont="1"/>
    <xf numFmtId="4" fontId="8" fillId="2" borderId="0" xfId="0" applyNumberFormat="1" applyFont="1" applyFill="1"/>
    <xf numFmtId="43" fontId="8" fillId="2" borderId="0" xfId="0" applyNumberFormat="1" applyFont="1" applyFill="1"/>
    <xf numFmtId="0" fontId="8" fillId="2" borderId="0" xfId="0" applyFont="1" applyFill="1" applyAlignment="1">
      <alignment horizontal="right"/>
    </xf>
    <xf numFmtId="44" fontId="8" fillId="2" borderId="1" xfId="0" applyNumberFormat="1" applyFont="1" applyFill="1" applyBorder="1"/>
    <xf numFmtId="43" fontId="2" fillId="2" borderId="0" xfId="0" applyNumberFormat="1" applyFont="1" applyFill="1" applyBorder="1"/>
    <xf numFmtId="44" fontId="8" fillId="2" borderId="0" xfId="0" applyNumberFormat="1" applyFont="1" applyFill="1" applyBorder="1"/>
    <xf numFmtId="43" fontId="8" fillId="2" borderId="0" xfId="0" applyNumberFormat="1" applyFont="1" applyFill="1" applyAlignment="1">
      <alignment horizontal="left"/>
    </xf>
    <xf numFmtId="41" fontId="9" fillId="3" borderId="0" xfId="0" applyNumberFormat="1" applyFont="1" applyFill="1"/>
    <xf numFmtId="43" fontId="9" fillId="3" borderId="0" xfId="0" applyNumberFormat="1" applyFont="1" applyFill="1"/>
    <xf numFmtId="4" fontId="9" fillId="3" borderId="0" xfId="0" applyNumberFormat="1" applyFont="1" applyFill="1"/>
    <xf numFmtId="43" fontId="2" fillId="3" borderId="0" xfId="0" applyNumberFormat="1" applyFont="1" applyFill="1" applyBorder="1"/>
    <xf numFmtId="43" fontId="6" fillId="3" borderId="0" xfId="0" applyNumberFormat="1" applyFont="1" applyFill="1"/>
    <xf numFmtId="4" fontId="6" fillId="3" borderId="0" xfId="0" applyNumberFormat="1" applyFont="1" applyFill="1"/>
    <xf numFmtId="4" fontId="6" fillId="2" borderId="0" xfId="0" applyNumberFormat="1" applyFont="1" applyFill="1"/>
    <xf numFmtId="41" fontId="10" fillId="3" borderId="0" xfId="0" applyNumberFormat="1" applyFont="1" applyFill="1" applyProtection="1">
      <protection locked="0"/>
    </xf>
    <xf numFmtId="41" fontId="10" fillId="3" borderId="0" xfId="0" applyNumberFormat="1" applyFont="1" applyFill="1" applyBorder="1" applyProtection="1">
      <protection locked="0"/>
    </xf>
    <xf numFmtId="41" fontId="10" fillId="3" borderId="1" xfId="0" applyNumberFormat="1" applyFont="1" applyFill="1" applyBorder="1" applyProtection="1">
      <protection locked="0"/>
    </xf>
    <xf numFmtId="44" fontId="10" fillId="2" borderId="0" xfId="0" applyNumberFormat="1" applyFont="1" applyFill="1"/>
    <xf numFmtId="3" fontId="10" fillId="2" borderId="0" xfId="0" applyNumberFormat="1" applyFont="1" applyFill="1"/>
    <xf numFmtId="41" fontId="2" fillId="3" borderId="0" xfId="0" applyNumberFormat="1" applyFont="1" applyFill="1" applyBorder="1"/>
    <xf numFmtId="4" fontId="2" fillId="3" borderId="0" xfId="0" applyNumberFormat="1" applyFont="1" applyFill="1" applyBorder="1"/>
    <xf numFmtId="9" fontId="0" fillId="0" borderId="0" xfId="2" applyFont="1"/>
    <xf numFmtId="41" fontId="2" fillId="5" borderId="0" xfId="0" applyNumberFormat="1" applyFont="1" applyFill="1"/>
    <xf numFmtId="43" fontId="2" fillId="5" borderId="0" xfId="0" applyNumberFormat="1" applyFont="1" applyFill="1"/>
    <xf numFmtId="0" fontId="2" fillId="5" borderId="3" xfId="0" applyFont="1" applyFill="1" applyBorder="1" applyAlignment="1">
      <alignment horizontal="right"/>
    </xf>
    <xf numFmtId="165" fontId="2" fillId="4" borderId="3" xfId="0" applyNumberFormat="1" applyFont="1" applyFill="1" applyBorder="1"/>
    <xf numFmtId="9" fontId="2" fillId="4" borderId="3" xfId="0" applyNumberFormat="1" applyFont="1" applyFill="1" applyBorder="1"/>
    <xf numFmtId="43" fontId="2" fillId="6" borderId="0" xfId="0" applyNumberFormat="1" applyFont="1" applyFill="1"/>
    <xf numFmtId="43" fontId="2" fillId="0" borderId="0" xfId="0" applyNumberFormat="1" applyFont="1" applyFill="1"/>
    <xf numFmtId="9" fontId="0" fillId="0" borderId="0" xfId="0" applyNumberFormat="1"/>
    <xf numFmtId="44" fontId="0" fillId="0" borderId="0" xfId="3" applyFont="1"/>
    <xf numFmtId="18" fontId="0" fillId="0" borderId="0" xfId="0" applyNumberFormat="1"/>
    <xf numFmtId="1" fontId="0" fillId="0" borderId="0" xfId="0" applyNumberFormat="1"/>
    <xf numFmtId="2" fontId="0" fillId="0" borderId="0" xfId="0" applyNumberFormat="1"/>
    <xf numFmtId="44" fontId="0" fillId="0" borderId="0" xfId="0" applyNumberFormat="1"/>
    <xf numFmtId="0" fontId="16" fillId="0" borderId="0" xfId="0" applyFont="1"/>
    <xf numFmtId="44" fontId="17" fillId="4" borderId="0" xfId="0" applyNumberFormat="1" applyFont="1" applyFill="1"/>
    <xf numFmtId="41" fontId="9" fillId="3" borderId="0" xfId="0" applyNumberFormat="1" applyFont="1" applyFill="1" applyBorder="1" applyProtection="1">
      <protection locked="0"/>
    </xf>
    <xf numFmtId="43" fontId="9" fillId="2" borderId="0" xfId="0" applyNumberFormat="1" applyFont="1" applyFill="1"/>
    <xf numFmtId="0" fontId="16" fillId="0" borderId="0" xfId="0" applyFont="1" applyAlignment="1">
      <alignment wrapText="1"/>
    </xf>
    <xf numFmtId="167" fontId="0" fillId="0" borderId="0" xfId="0" applyNumberFormat="1"/>
    <xf numFmtId="168" fontId="0" fillId="0" borderId="0" xfId="4" applyNumberFormat="1" applyFont="1"/>
    <xf numFmtId="166" fontId="0" fillId="0" borderId="0" xfId="4" applyNumberFormat="1" applyFont="1"/>
    <xf numFmtId="167" fontId="0" fillId="0" borderId="0" xfId="0" applyNumberFormat="1" applyFont="1"/>
    <xf numFmtId="167" fontId="18" fillId="0" borderId="0" xfId="0" applyNumberFormat="1" applyFont="1"/>
    <xf numFmtId="166" fontId="16" fillId="0" borderId="0" xfId="4" applyNumberFormat="1" applyFont="1" applyAlignment="1">
      <alignment wrapText="1"/>
    </xf>
    <xf numFmtId="168" fontId="16" fillId="0" borderId="0" xfId="4" applyNumberFormat="1" applyFont="1" applyAlignment="1">
      <alignment wrapText="1"/>
    </xf>
    <xf numFmtId="44" fontId="16" fillId="0" borderId="0" xfId="3" applyFont="1" applyAlignment="1">
      <alignment wrapText="1"/>
    </xf>
    <xf numFmtId="0" fontId="16" fillId="0" borderId="0" xfId="3" applyNumberFormat="1" applyFont="1" applyAlignment="1">
      <alignment wrapText="1"/>
    </xf>
    <xf numFmtId="169" fontId="0" fillId="0" borderId="0" xfId="0" applyNumberFormat="1"/>
    <xf numFmtId="169" fontId="16" fillId="0" borderId="0" xfId="0" applyNumberFormat="1" applyFont="1" applyAlignment="1">
      <alignment wrapText="1"/>
    </xf>
    <xf numFmtId="169" fontId="0" fillId="0" borderId="0" xfId="4" applyNumberFormat="1" applyFont="1"/>
    <xf numFmtId="43" fontId="2" fillId="3" borderId="0" xfId="0" applyNumberFormat="1" applyFont="1" applyFill="1" applyAlignment="1">
      <alignment horizontal="right"/>
    </xf>
    <xf numFmtId="165" fontId="2" fillId="3" borderId="0" xfId="0" applyNumberFormat="1" applyFont="1" applyFill="1"/>
    <xf numFmtId="0" fontId="19" fillId="2" borderId="0" xfId="0" applyFont="1" applyFill="1"/>
    <xf numFmtId="0" fontId="16" fillId="0" borderId="4" xfId="0" applyFont="1" applyBorder="1" applyAlignment="1">
      <alignment wrapText="1"/>
    </xf>
    <xf numFmtId="0" fontId="16" fillId="0" borderId="6" xfId="0" applyFont="1" applyBorder="1" applyAlignment="1">
      <alignment wrapText="1"/>
    </xf>
    <xf numFmtId="166" fontId="16" fillId="0" borderId="7" xfId="4" applyNumberFormat="1" applyFont="1" applyBorder="1" applyAlignment="1">
      <alignment wrapText="1"/>
    </xf>
    <xf numFmtId="169" fontId="16" fillId="0" borderId="0" xfId="0" applyNumberFormat="1" applyFont="1" applyBorder="1" applyAlignment="1">
      <alignment wrapText="1"/>
    </xf>
    <xf numFmtId="44" fontId="16" fillId="0" borderId="8" xfId="3" applyFont="1" applyBorder="1" applyAlignment="1">
      <alignment wrapText="1"/>
    </xf>
    <xf numFmtId="166" fontId="0" fillId="0" borderId="7" xfId="4" applyNumberFormat="1" applyFont="1" applyBorder="1"/>
    <xf numFmtId="169" fontId="0" fillId="0" borderId="0" xfId="0" applyNumberFormat="1" applyBorder="1"/>
    <xf numFmtId="44" fontId="0" fillId="0" borderId="8" xfId="3" applyFont="1" applyBorder="1"/>
    <xf numFmtId="0" fontId="16" fillId="0" borderId="5" xfId="0" applyFont="1" applyBorder="1" applyAlignment="1">
      <alignment horizontal="center" vertical="center" wrapText="1"/>
    </xf>
    <xf numFmtId="166" fontId="16" fillId="0" borderId="9" xfId="4" applyNumberFormat="1" applyFont="1" applyBorder="1"/>
    <xf numFmtId="169" fontId="16" fillId="0" borderId="10" xfId="4" applyNumberFormat="1" applyFont="1" applyBorder="1"/>
    <xf numFmtId="44" fontId="16" fillId="0" borderId="11" xfId="3" applyFont="1" applyBorder="1"/>
    <xf numFmtId="0" fontId="3" fillId="5" borderId="0" xfId="0" applyFont="1" applyFill="1" applyAlignment="1">
      <alignment horizontal="center"/>
    </xf>
    <xf numFmtId="0" fontId="2" fillId="3" borderId="0" xfId="0" applyFont="1" applyFill="1" applyAlignment="1">
      <alignment horizontal="left"/>
    </xf>
  </cellXfs>
  <cellStyles count="5">
    <cellStyle name="Comma" xfId="4" builtinId="3"/>
    <cellStyle name="Currency" xfId="3" builtinId="4"/>
    <cellStyle name="Hyperlink" xfId="1" builtinId="8"/>
    <cellStyle name="Normal" xfId="0" builtinId="0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uwconferences.org/" TargetMode="Externa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IP205"/>
  <sheetViews>
    <sheetView tabSelected="1" defaultGridColor="0" view="pageBreakPreview" colorId="8" zoomScaleNormal="100" zoomScaleSheetLayoutView="100" workbookViewId="0">
      <selection activeCell="E39" sqref="E39"/>
    </sheetView>
  </sheetViews>
  <sheetFormatPr defaultColWidth="10.85546875" defaultRowHeight="15"/>
  <cols>
    <col min="1" max="1" width="6" style="1" customWidth="1"/>
    <col min="2" max="2" width="4.42578125" style="2" customWidth="1"/>
    <col min="3" max="3" width="1.7109375" style="2" customWidth="1"/>
    <col min="4" max="4" width="2.28515625" style="1" customWidth="1"/>
    <col min="5" max="5" width="24.85546875" style="1" customWidth="1"/>
    <col min="6" max="6" width="10.28515625" style="4" customWidth="1"/>
    <col min="7" max="7" width="10" style="1" customWidth="1"/>
    <col min="8" max="8" width="15.7109375" style="1" customWidth="1"/>
    <col min="9" max="9" width="4.5703125" style="1" customWidth="1"/>
    <col min="10" max="10" width="17.42578125" style="1" customWidth="1"/>
    <col min="11" max="11" width="15.140625" style="1" customWidth="1"/>
    <col min="12" max="12" width="2.85546875" style="1" customWidth="1"/>
    <col min="13" max="13" width="12.140625" style="1" customWidth="1"/>
    <col min="14" max="14" width="14.28515625" style="1" customWidth="1"/>
    <col min="15" max="17" width="7.85546875" style="1" customWidth="1"/>
    <col min="18" max="16384" width="10.85546875" style="1"/>
  </cols>
  <sheetData>
    <row r="1" spans="2:18" s="65" customFormat="1">
      <c r="B1" s="66"/>
      <c r="C1" s="66"/>
      <c r="F1" s="60"/>
    </row>
    <row r="2" spans="2:18" s="65" customFormat="1" ht="23.25">
      <c r="B2" s="66"/>
      <c r="C2" s="140" t="s">
        <v>128</v>
      </c>
      <c r="D2" s="140"/>
      <c r="E2" s="140"/>
      <c r="F2" s="140"/>
      <c r="G2" s="140"/>
      <c r="H2" s="140"/>
      <c r="I2" s="140"/>
      <c r="J2" s="140"/>
      <c r="K2" s="140"/>
    </row>
    <row r="3" spans="2:18" s="48" customFormat="1">
      <c r="B3" s="64"/>
      <c r="C3" s="64"/>
      <c r="D3" s="67"/>
      <c r="E3" s="67"/>
      <c r="F3" s="59"/>
      <c r="K3" s="68"/>
    </row>
    <row r="4" spans="2:18" s="48" customFormat="1">
      <c r="B4" s="64"/>
      <c r="C4" s="64"/>
      <c r="D4" s="67" t="s">
        <v>24</v>
      </c>
      <c r="E4" s="67"/>
      <c r="F4" s="59"/>
      <c r="K4" s="68" t="s">
        <v>37</v>
      </c>
    </row>
    <row r="5" spans="2:18" s="48" customFormat="1">
      <c r="B5" s="64"/>
      <c r="C5" s="64"/>
      <c r="D5" s="67"/>
      <c r="E5" s="67"/>
      <c r="F5" s="59"/>
      <c r="K5" s="69" t="s">
        <v>38</v>
      </c>
    </row>
    <row r="6" spans="2:18">
      <c r="B6" s="11"/>
      <c r="C6" s="11"/>
      <c r="D6" s="12" t="s">
        <v>25</v>
      </c>
      <c r="E6" s="14"/>
      <c r="F6" s="13"/>
      <c r="G6" s="73"/>
      <c r="H6" s="73"/>
      <c r="I6" s="16"/>
      <c r="J6" s="16"/>
      <c r="K6" s="16"/>
      <c r="R6" s="5"/>
    </row>
    <row r="7" spans="2:18">
      <c r="B7" s="11"/>
      <c r="C7" s="11"/>
      <c r="D7" s="14" t="s">
        <v>26</v>
      </c>
      <c r="E7" s="14"/>
      <c r="F7" s="13"/>
      <c r="G7" s="17" t="s">
        <v>27</v>
      </c>
      <c r="H7" s="17" t="s">
        <v>28</v>
      </c>
      <c r="I7" s="17"/>
      <c r="J7" s="17" t="s">
        <v>29</v>
      </c>
      <c r="K7" s="42" t="s">
        <v>30</v>
      </c>
      <c r="R7" s="5"/>
    </row>
    <row r="8" spans="2:18">
      <c r="B8" s="11"/>
      <c r="C8" s="11"/>
      <c r="D8" s="14"/>
      <c r="E8" s="15"/>
      <c r="F8" s="13" t="s">
        <v>68</v>
      </c>
      <c r="G8" s="87">
        <v>1000</v>
      </c>
      <c r="H8" s="39"/>
      <c r="I8" s="18"/>
      <c r="J8" s="39">
        <f t="shared" ref="J8:J11" si="0">G8*H8</f>
        <v>0</v>
      </c>
      <c r="K8" s="16"/>
      <c r="R8" s="5"/>
    </row>
    <row r="9" spans="2:18">
      <c r="B9" s="11"/>
      <c r="C9" s="11"/>
      <c r="D9" s="14"/>
      <c r="E9" s="15"/>
      <c r="F9" s="13" t="s">
        <v>53</v>
      </c>
      <c r="G9" s="88"/>
      <c r="H9" s="39">
        <v>0</v>
      </c>
      <c r="I9" s="18"/>
      <c r="J9" s="39">
        <f t="shared" si="0"/>
        <v>0</v>
      </c>
      <c r="K9" s="16"/>
      <c r="R9" s="5"/>
    </row>
    <row r="10" spans="2:18">
      <c r="B10" s="11"/>
      <c r="C10" s="11"/>
      <c r="D10" s="14"/>
      <c r="E10" s="15"/>
      <c r="F10" s="13" t="s">
        <v>46</v>
      </c>
      <c r="G10" s="88"/>
      <c r="H10" s="39"/>
      <c r="I10" s="18"/>
      <c r="J10" s="39"/>
      <c r="K10" s="16"/>
      <c r="R10" s="5"/>
    </row>
    <row r="11" spans="2:18">
      <c r="B11" s="11"/>
      <c r="C11" s="11"/>
      <c r="D11" s="14"/>
      <c r="E11" s="15"/>
      <c r="F11" s="13" t="s">
        <v>54</v>
      </c>
      <c r="G11" s="89"/>
      <c r="H11" s="39"/>
      <c r="I11" s="18"/>
      <c r="J11" s="39">
        <f t="shared" si="0"/>
        <v>0</v>
      </c>
      <c r="K11" s="16"/>
      <c r="R11" s="5"/>
    </row>
    <row r="12" spans="2:18">
      <c r="B12" s="11"/>
      <c r="C12" s="11"/>
      <c r="D12" s="14"/>
      <c r="E12" s="14"/>
      <c r="F12" s="13" t="s">
        <v>43</v>
      </c>
      <c r="G12" s="43">
        <f>SUM(G8:G11)</f>
        <v>1000</v>
      </c>
      <c r="H12" s="21"/>
      <c r="I12" s="21"/>
      <c r="J12" s="16"/>
      <c r="K12" s="41">
        <f>SUM(J8:J11)</f>
        <v>0</v>
      </c>
      <c r="R12" s="5"/>
    </row>
    <row r="13" spans="2:18" ht="10.5" customHeight="1">
      <c r="B13" s="11"/>
      <c r="C13" s="11"/>
      <c r="D13" s="14"/>
      <c r="E13" s="14"/>
      <c r="F13" s="13"/>
      <c r="G13" s="16"/>
      <c r="H13" s="16"/>
      <c r="I13" s="16"/>
      <c r="J13" s="16"/>
      <c r="K13" s="16"/>
      <c r="R13" s="5"/>
    </row>
    <row r="14" spans="2:18">
      <c r="B14" s="11"/>
      <c r="C14" s="11"/>
      <c r="D14" s="12"/>
      <c r="E14" s="14" t="s">
        <v>151</v>
      </c>
      <c r="F14" s="13"/>
      <c r="G14" s="110">
        <v>0</v>
      </c>
      <c r="H14" s="81">
        <v>120</v>
      </c>
      <c r="I14" s="111"/>
      <c r="J14" s="81">
        <f t="shared" ref="J14" si="1">G14*H14</f>
        <v>0</v>
      </c>
      <c r="K14" s="90"/>
      <c r="R14" s="5"/>
    </row>
    <row r="15" spans="2:18">
      <c r="B15" s="11"/>
      <c r="C15" s="11"/>
      <c r="D15" s="12"/>
      <c r="E15" s="25" t="s">
        <v>70</v>
      </c>
      <c r="F15" s="26"/>
      <c r="G15" s="27"/>
      <c r="H15" s="77"/>
      <c r="I15" s="77"/>
      <c r="J15" s="83"/>
      <c r="K15" s="78"/>
      <c r="R15" s="5"/>
    </row>
    <row r="16" spans="2:18">
      <c r="B16" s="11"/>
      <c r="C16" s="11"/>
      <c r="D16" s="12"/>
      <c r="E16" s="14" t="s">
        <v>71</v>
      </c>
      <c r="F16" s="13"/>
      <c r="G16" s="22"/>
      <c r="H16" s="19"/>
      <c r="I16" s="19"/>
      <c r="J16" s="40">
        <v>0</v>
      </c>
      <c r="K16" s="76"/>
      <c r="R16" s="5"/>
    </row>
    <row r="17" spans="2:18">
      <c r="B17" s="11"/>
      <c r="C17" s="11"/>
      <c r="D17" s="12"/>
      <c r="E17" s="14"/>
      <c r="F17" s="13"/>
      <c r="G17" s="91"/>
      <c r="H17" s="18"/>
      <c r="I17" s="18"/>
      <c r="J17" s="18"/>
      <c r="K17" s="45">
        <f>SUM(J14:J16)</f>
        <v>0</v>
      </c>
      <c r="R17" s="5"/>
    </row>
    <row r="18" spans="2:18" ht="10.5" customHeight="1">
      <c r="B18" s="11"/>
      <c r="C18" s="11"/>
      <c r="D18" s="14"/>
      <c r="E18" s="14"/>
      <c r="F18" s="13"/>
      <c r="G18" s="16"/>
      <c r="H18" s="18"/>
      <c r="I18" s="18"/>
      <c r="J18" s="18"/>
      <c r="K18" s="23"/>
      <c r="R18" s="5"/>
    </row>
    <row r="19" spans="2:18" ht="15.75">
      <c r="B19" s="11"/>
      <c r="C19" s="11"/>
      <c r="D19" s="12" t="s">
        <v>44</v>
      </c>
      <c r="E19" s="12"/>
      <c r="F19" s="13"/>
      <c r="G19" s="16"/>
      <c r="H19" s="16"/>
      <c r="I19" s="16"/>
      <c r="J19" s="16"/>
      <c r="K19" s="46">
        <f>SUM(K12+K17)</f>
        <v>0</v>
      </c>
      <c r="L19" s="3"/>
      <c r="R19" s="5"/>
    </row>
    <row r="20" spans="2:18">
      <c r="B20" s="11"/>
      <c r="C20" s="11"/>
      <c r="D20" s="25"/>
      <c r="E20" s="25"/>
      <c r="F20" s="26"/>
      <c r="G20" s="27"/>
      <c r="H20" s="27"/>
      <c r="I20" s="27"/>
      <c r="J20" s="27"/>
      <c r="K20" s="27"/>
      <c r="R20" s="5"/>
    </row>
    <row r="21" spans="2:18" s="48" customFormat="1" ht="12.75" customHeight="1">
      <c r="B21" s="49"/>
      <c r="C21" s="49"/>
      <c r="D21" s="50"/>
      <c r="E21" s="50"/>
      <c r="F21" s="51"/>
      <c r="G21" s="52"/>
      <c r="H21" s="52"/>
      <c r="I21" s="52"/>
      <c r="J21" s="50"/>
      <c r="K21" s="50"/>
      <c r="R21" s="53"/>
    </row>
    <row r="22" spans="2:18" s="48" customFormat="1">
      <c r="B22" s="54"/>
      <c r="C22" s="54"/>
      <c r="D22" s="55" t="s">
        <v>31</v>
      </c>
      <c r="E22" s="55"/>
      <c r="F22" s="56"/>
      <c r="G22" s="57"/>
      <c r="H22" s="57"/>
      <c r="I22" s="57"/>
      <c r="J22" s="57"/>
      <c r="K22" s="57" t="s">
        <v>30</v>
      </c>
      <c r="R22" s="53"/>
    </row>
    <row r="23" spans="2:18" ht="9" customHeight="1">
      <c r="B23" s="11"/>
      <c r="C23" s="11"/>
      <c r="D23" s="28"/>
      <c r="E23" s="28"/>
      <c r="F23" s="26"/>
      <c r="G23" s="29"/>
      <c r="H23" s="29"/>
      <c r="I23" s="29"/>
      <c r="J23" s="29"/>
      <c r="K23" s="29"/>
      <c r="R23" s="5"/>
    </row>
    <row r="24" spans="2:18">
      <c r="B24" s="11"/>
      <c r="C24" s="11"/>
      <c r="D24" s="12" t="s">
        <v>32</v>
      </c>
      <c r="E24" s="12"/>
      <c r="F24" s="13"/>
      <c r="G24" s="16"/>
      <c r="H24" s="16"/>
      <c r="I24" s="16"/>
      <c r="J24" s="16"/>
      <c r="K24" s="16"/>
      <c r="R24" s="5"/>
    </row>
    <row r="25" spans="2:18">
      <c r="B25" s="11"/>
      <c r="C25" s="11"/>
      <c r="D25" s="12" t="s">
        <v>72</v>
      </c>
      <c r="E25" s="14"/>
      <c r="F25" s="13"/>
      <c r="G25" s="30" t="s">
        <v>22</v>
      </c>
      <c r="H25" s="31" t="s">
        <v>34</v>
      </c>
      <c r="I25" s="31"/>
      <c r="J25" s="16"/>
      <c r="K25" s="16"/>
      <c r="R25" s="5"/>
    </row>
    <row r="26" spans="2:18">
      <c r="B26" s="11"/>
      <c r="C26" s="11"/>
      <c r="D26" s="14" t="s">
        <v>21</v>
      </c>
      <c r="E26" s="14"/>
      <c r="F26" s="13"/>
      <c r="G26" s="43">
        <v>0</v>
      </c>
      <c r="H26" s="39">
        <v>0</v>
      </c>
      <c r="I26" s="47"/>
      <c r="J26" s="39">
        <f>G26*H26</f>
        <v>0</v>
      </c>
      <c r="K26" s="16"/>
      <c r="R26" s="5"/>
    </row>
    <row r="27" spans="2:18">
      <c r="B27" s="11"/>
      <c r="C27" s="11"/>
      <c r="D27" s="14" t="s">
        <v>55</v>
      </c>
      <c r="E27" s="14"/>
      <c r="F27" s="13"/>
      <c r="G27" s="43">
        <f>G12</f>
        <v>1000</v>
      </c>
      <c r="H27" s="101">
        <v>1</v>
      </c>
      <c r="I27" s="47"/>
      <c r="J27" s="39">
        <f t="shared" ref="J27:J34" si="2">G27*H27</f>
        <v>1000</v>
      </c>
      <c r="K27" s="16"/>
      <c r="R27" s="5"/>
    </row>
    <row r="28" spans="2:18">
      <c r="B28" s="11"/>
      <c r="C28" s="11"/>
      <c r="D28" s="14" t="s">
        <v>66</v>
      </c>
      <c r="E28" s="14"/>
      <c r="F28" s="13"/>
      <c r="G28" s="43">
        <v>0</v>
      </c>
      <c r="H28" s="101">
        <v>0</v>
      </c>
      <c r="I28" s="47"/>
      <c r="J28" s="39">
        <f t="shared" si="2"/>
        <v>0</v>
      </c>
      <c r="K28" s="16"/>
      <c r="R28" s="5"/>
    </row>
    <row r="29" spans="2:18">
      <c r="B29" s="11"/>
      <c r="C29" s="11"/>
      <c r="D29" s="14" t="s">
        <v>56</v>
      </c>
      <c r="E29" s="14"/>
      <c r="F29" s="13"/>
      <c r="G29" s="43">
        <v>0</v>
      </c>
      <c r="H29" s="39">
        <v>0</v>
      </c>
      <c r="I29" s="47"/>
      <c r="J29" s="101">
        <f t="shared" si="2"/>
        <v>0</v>
      </c>
      <c r="K29" s="16"/>
      <c r="R29" s="5"/>
    </row>
    <row r="30" spans="2:18">
      <c r="B30" s="11"/>
      <c r="C30" s="11"/>
      <c r="D30" s="12" t="s">
        <v>129</v>
      </c>
      <c r="E30" s="14"/>
      <c r="F30" s="13"/>
      <c r="G30" s="43"/>
      <c r="H30" s="39"/>
      <c r="I30" s="47"/>
      <c r="J30" s="39">
        <f t="shared" si="2"/>
        <v>0</v>
      </c>
      <c r="K30" s="16"/>
      <c r="R30" s="5"/>
    </row>
    <row r="31" spans="2:18">
      <c r="B31" s="11"/>
      <c r="C31" s="11"/>
      <c r="D31" s="14"/>
      <c r="E31" s="14" t="s">
        <v>57</v>
      </c>
      <c r="F31" s="33"/>
      <c r="G31" s="80">
        <v>1</v>
      </c>
      <c r="H31" s="81">
        <v>50</v>
      </c>
      <c r="I31" s="82"/>
      <c r="J31" s="39">
        <f t="shared" si="2"/>
        <v>50</v>
      </c>
      <c r="K31" s="73"/>
      <c r="R31" s="5"/>
    </row>
    <row r="32" spans="2:18">
      <c r="B32" s="11"/>
      <c r="C32" s="11"/>
      <c r="D32" s="14"/>
      <c r="E32" s="14" t="s">
        <v>40</v>
      </c>
      <c r="F32" s="13"/>
      <c r="G32" s="43">
        <v>0</v>
      </c>
      <c r="H32" s="81">
        <v>0</v>
      </c>
      <c r="I32" s="47"/>
      <c r="J32" s="81">
        <v>0</v>
      </c>
      <c r="K32" s="16"/>
      <c r="R32" s="5"/>
    </row>
    <row r="33" spans="2:18">
      <c r="B33" s="11"/>
      <c r="C33" s="11"/>
      <c r="D33" s="14" t="s">
        <v>36</v>
      </c>
      <c r="E33" s="14"/>
      <c r="F33" s="13"/>
      <c r="G33" s="92">
        <v>0</v>
      </c>
      <c r="H33" s="83">
        <v>0</v>
      </c>
      <c r="I33" s="93"/>
      <c r="J33" s="39">
        <f t="shared" si="2"/>
        <v>0</v>
      </c>
      <c r="K33" s="27"/>
      <c r="R33" s="5"/>
    </row>
    <row r="34" spans="2:18">
      <c r="B34" s="11"/>
      <c r="C34" s="11"/>
      <c r="D34" s="14" t="s">
        <v>47</v>
      </c>
      <c r="E34" s="14"/>
      <c r="F34" s="13"/>
      <c r="G34" s="44">
        <v>0</v>
      </c>
      <c r="H34" s="40">
        <v>0</v>
      </c>
      <c r="I34" s="62"/>
      <c r="J34" s="40">
        <f t="shared" si="2"/>
        <v>0</v>
      </c>
      <c r="K34" s="22"/>
      <c r="N34" s="39"/>
      <c r="R34" s="5"/>
    </row>
    <row r="35" spans="2:18">
      <c r="B35" s="11"/>
      <c r="C35" s="11"/>
      <c r="D35" s="12" t="s">
        <v>45</v>
      </c>
      <c r="E35" s="14"/>
      <c r="F35" s="13"/>
      <c r="G35" s="16"/>
      <c r="H35" s="16"/>
      <c r="I35" s="16"/>
      <c r="J35" s="16"/>
      <c r="K35" s="63">
        <f>SUM(J26:J34)</f>
        <v>1050</v>
      </c>
      <c r="N35" s="39"/>
      <c r="R35" s="5"/>
    </row>
    <row r="36" spans="2:18">
      <c r="B36" s="11"/>
      <c r="C36" s="11"/>
      <c r="D36" s="12"/>
      <c r="E36" s="14"/>
      <c r="F36" s="13"/>
      <c r="G36" s="16"/>
      <c r="H36" s="16"/>
      <c r="I36" s="16"/>
      <c r="J36" s="16"/>
      <c r="K36" s="32"/>
      <c r="R36" s="5"/>
    </row>
    <row r="37" spans="2:18">
      <c r="B37" s="11"/>
      <c r="C37" s="11"/>
      <c r="D37" s="12" t="s">
        <v>9</v>
      </c>
      <c r="E37" s="14"/>
      <c r="F37" s="13"/>
      <c r="G37" s="16"/>
      <c r="H37" s="16"/>
      <c r="I37" s="16"/>
      <c r="J37" s="16"/>
      <c r="K37" s="16"/>
      <c r="N37" s="39"/>
      <c r="R37" s="5"/>
    </row>
    <row r="38" spans="2:18">
      <c r="B38" s="11"/>
      <c r="C38" s="11"/>
      <c r="D38" s="14"/>
      <c r="E38" s="14"/>
      <c r="F38" s="13"/>
      <c r="G38" s="30" t="s">
        <v>22</v>
      </c>
      <c r="H38" s="31" t="s">
        <v>34</v>
      </c>
      <c r="I38" s="16"/>
      <c r="J38" s="16"/>
      <c r="K38" s="18"/>
      <c r="R38" s="5"/>
    </row>
    <row r="39" spans="2:18">
      <c r="B39" s="11"/>
      <c r="C39" s="11"/>
      <c r="D39" s="14" t="s">
        <v>130</v>
      </c>
      <c r="E39" s="14"/>
      <c r="F39" s="13"/>
      <c r="G39" s="18"/>
      <c r="H39" s="18"/>
      <c r="I39" s="18"/>
      <c r="J39" s="18"/>
      <c r="K39" s="18"/>
      <c r="R39" s="5"/>
    </row>
    <row r="40" spans="2:18">
      <c r="B40" s="11"/>
      <c r="C40" s="11"/>
      <c r="D40" s="14"/>
      <c r="E40" s="14" t="s">
        <v>131</v>
      </c>
      <c r="F40" s="75"/>
      <c r="G40" s="74"/>
      <c r="H40" s="74"/>
      <c r="I40" s="74"/>
      <c r="J40" s="39">
        <f>'Venue Estimates'!N14</f>
        <v>159062.40000000002</v>
      </c>
      <c r="K40" s="18"/>
      <c r="R40" s="5"/>
    </row>
    <row r="41" spans="2:18">
      <c r="B41" s="11"/>
      <c r="C41" s="11"/>
      <c r="D41" s="14"/>
      <c r="E41" s="14" t="s">
        <v>132</v>
      </c>
      <c r="F41" s="13"/>
      <c r="G41" s="70">
        <v>0</v>
      </c>
      <c r="H41" s="39">
        <v>0</v>
      </c>
      <c r="I41" s="47"/>
      <c r="J41" s="39">
        <v>0</v>
      </c>
      <c r="K41" s="18"/>
      <c r="R41" s="5"/>
    </row>
    <row r="42" spans="2:18">
      <c r="B42" s="11"/>
      <c r="C42" s="11"/>
      <c r="D42" s="14"/>
      <c r="E42" s="14" t="s">
        <v>133</v>
      </c>
      <c r="F42" s="13"/>
      <c r="G42" s="70">
        <v>0</v>
      </c>
      <c r="H42" s="39">
        <v>0</v>
      </c>
      <c r="I42" s="47"/>
      <c r="J42" s="39">
        <v>27000</v>
      </c>
      <c r="K42" s="18"/>
      <c r="R42" s="5"/>
    </row>
    <row r="43" spans="2:18">
      <c r="B43" s="11"/>
      <c r="C43" s="11"/>
      <c r="D43" s="14" t="s">
        <v>42</v>
      </c>
      <c r="E43" s="14"/>
      <c r="F43" s="13"/>
      <c r="G43" s="70">
        <v>100</v>
      </c>
      <c r="H43" s="39">
        <v>75</v>
      </c>
      <c r="I43" s="47"/>
      <c r="J43" s="81">
        <f>H43*G43</f>
        <v>7500</v>
      </c>
      <c r="K43" s="18"/>
      <c r="R43" s="5"/>
    </row>
    <row r="44" spans="2:18">
      <c r="B44" s="11"/>
      <c r="C44" s="11"/>
      <c r="D44" s="14" t="s">
        <v>10</v>
      </c>
      <c r="E44" s="14"/>
      <c r="F44" s="13"/>
      <c r="G44" s="39">
        <v>0</v>
      </c>
      <c r="H44" s="39">
        <v>0</v>
      </c>
      <c r="I44" s="47"/>
      <c r="J44" s="125">
        <v>1000</v>
      </c>
      <c r="K44" s="18"/>
      <c r="R44" s="5"/>
    </row>
    <row r="45" spans="2:18">
      <c r="B45" s="11"/>
      <c r="C45" s="11"/>
      <c r="D45" s="14" t="s">
        <v>11</v>
      </c>
      <c r="E45" s="14"/>
      <c r="F45" s="13"/>
      <c r="G45" s="39">
        <v>0</v>
      </c>
      <c r="H45" s="39">
        <v>0</v>
      </c>
      <c r="I45" s="83"/>
      <c r="J45" s="125">
        <v>500</v>
      </c>
      <c r="K45" s="19"/>
      <c r="R45" s="5"/>
    </row>
    <row r="46" spans="2:18">
      <c r="B46" s="11"/>
      <c r="C46" s="11"/>
      <c r="D46" s="12" t="s">
        <v>12</v>
      </c>
      <c r="E46" s="14"/>
      <c r="F46" s="13"/>
      <c r="G46" s="18"/>
      <c r="H46" s="18"/>
      <c r="I46" s="18"/>
      <c r="J46" s="79"/>
      <c r="K46" s="109">
        <f>SUM(J38:J45)</f>
        <v>195062.40000000002</v>
      </c>
      <c r="R46" s="5"/>
    </row>
    <row r="47" spans="2:18">
      <c r="B47" s="34"/>
      <c r="C47" s="34"/>
      <c r="D47" s="28"/>
      <c r="E47" s="28"/>
      <c r="F47" s="26"/>
      <c r="G47" s="29"/>
      <c r="H47" s="29"/>
      <c r="I47" s="29"/>
      <c r="J47" s="29"/>
      <c r="K47" s="29"/>
      <c r="R47" s="5"/>
    </row>
    <row r="48" spans="2:18" ht="15" customHeight="1">
      <c r="B48" s="11"/>
      <c r="C48" s="11"/>
      <c r="D48" s="12" t="s">
        <v>20</v>
      </c>
      <c r="E48" s="14"/>
      <c r="F48" s="97" t="s">
        <v>60</v>
      </c>
      <c r="G48" s="98">
        <v>0</v>
      </c>
      <c r="H48" s="97" t="s">
        <v>61</v>
      </c>
      <c r="I48" s="99">
        <v>0</v>
      </c>
      <c r="J48" s="27"/>
      <c r="K48" s="16"/>
      <c r="R48" s="5"/>
    </row>
    <row r="49" spans="2:18" ht="15" customHeight="1">
      <c r="B49" s="11"/>
      <c r="C49" s="11"/>
      <c r="D49" s="12"/>
      <c r="E49" s="14"/>
      <c r="F49" s="60" t="s">
        <v>5</v>
      </c>
      <c r="G49" s="61" t="s">
        <v>6</v>
      </c>
      <c r="H49" s="61" t="s">
        <v>62</v>
      </c>
      <c r="I49" s="61" t="s">
        <v>7</v>
      </c>
      <c r="J49" s="61"/>
      <c r="K49" s="16"/>
      <c r="R49" s="5"/>
    </row>
    <row r="50" spans="2:18">
      <c r="B50" s="11"/>
      <c r="C50" s="11"/>
      <c r="D50" s="127" t="s">
        <v>136</v>
      </c>
      <c r="E50" s="14"/>
      <c r="F50" s="20"/>
      <c r="G50" s="16"/>
      <c r="H50" s="16"/>
      <c r="I50" s="20"/>
      <c r="J50" s="18"/>
      <c r="K50" s="18"/>
      <c r="R50" s="5"/>
    </row>
    <row r="51" spans="2:18">
      <c r="B51" s="11"/>
      <c r="C51" s="11"/>
      <c r="D51" s="14"/>
      <c r="E51" s="14" t="s">
        <v>134</v>
      </c>
      <c r="F51" s="43">
        <f>G8</f>
        <v>1000</v>
      </c>
      <c r="G51" s="39">
        <f>'Catering Estimates'!$B$3</f>
        <v>10</v>
      </c>
      <c r="H51" s="126">
        <v>0</v>
      </c>
      <c r="I51" s="43">
        <v>1</v>
      </c>
      <c r="J51" s="39">
        <f>F51*(G51*(1+H51))*I51</f>
        <v>10000</v>
      </c>
      <c r="K51" s="74"/>
      <c r="R51" s="5"/>
    </row>
    <row r="52" spans="2:18">
      <c r="B52" s="11"/>
      <c r="C52" s="11"/>
      <c r="D52" s="14"/>
      <c r="E52" s="14" t="s">
        <v>59</v>
      </c>
      <c r="F52" s="43">
        <f>F51</f>
        <v>1000</v>
      </c>
      <c r="G52" s="39">
        <f>'Catering Estimates'!$B$4</f>
        <v>21</v>
      </c>
      <c r="H52" s="126">
        <f>$G$48+$I$48</f>
        <v>0</v>
      </c>
      <c r="I52" s="43">
        <v>1</v>
      </c>
      <c r="J52" s="39">
        <f t="shared" ref="J52:J97" si="3">F52*(G52*(1+H52))*I52</f>
        <v>21000</v>
      </c>
      <c r="K52" s="74"/>
      <c r="R52" s="5"/>
    </row>
    <row r="53" spans="2:18">
      <c r="B53" s="11"/>
      <c r="C53" s="11"/>
      <c r="D53" s="14"/>
      <c r="E53" s="14" t="s">
        <v>135</v>
      </c>
      <c r="F53" s="43">
        <f>F52</f>
        <v>1000</v>
      </c>
      <c r="G53" s="39">
        <f>'Catering Estimates'!$B$3</f>
        <v>10</v>
      </c>
      <c r="H53" s="126">
        <f>$G$48+$I$48</f>
        <v>0</v>
      </c>
      <c r="I53" s="43">
        <v>1</v>
      </c>
      <c r="J53" s="39">
        <f t="shared" si="3"/>
        <v>10000</v>
      </c>
      <c r="K53" s="74"/>
      <c r="R53" s="5"/>
    </row>
    <row r="54" spans="2:18">
      <c r="B54" s="11"/>
      <c r="C54" s="11"/>
      <c r="D54" s="127" t="s">
        <v>137</v>
      </c>
      <c r="E54" s="14"/>
      <c r="F54" s="95"/>
      <c r="G54" s="96"/>
      <c r="H54" s="96"/>
      <c r="I54" s="95"/>
      <c r="J54" s="96"/>
      <c r="K54" s="74"/>
      <c r="R54" s="5"/>
    </row>
    <row r="55" spans="2:18">
      <c r="B55" s="11"/>
      <c r="C55" s="11"/>
      <c r="D55" s="14"/>
      <c r="E55" s="14" t="s">
        <v>134</v>
      </c>
      <c r="F55" s="43">
        <f>$F$51*0.9</f>
        <v>900</v>
      </c>
      <c r="G55" s="39">
        <f>$G$51</f>
        <v>10</v>
      </c>
      <c r="H55" s="126">
        <f>$G$48+$I$48</f>
        <v>0</v>
      </c>
      <c r="I55" s="43">
        <v>1</v>
      </c>
      <c r="J55" s="39">
        <f t="shared" si="3"/>
        <v>9000</v>
      </c>
      <c r="K55" s="74"/>
      <c r="R55" s="5"/>
    </row>
    <row r="56" spans="2:18">
      <c r="B56" s="11"/>
      <c r="C56" s="11"/>
      <c r="D56" s="14"/>
      <c r="E56" s="14" t="s">
        <v>59</v>
      </c>
      <c r="F56" s="43">
        <f>$F$52*0.9</f>
        <v>900</v>
      </c>
      <c r="G56" s="39">
        <f>$G$52</f>
        <v>21</v>
      </c>
      <c r="H56" s="126">
        <f>$G$48+$I$48</f>
        <v>0</v>
      </c>
      <c r="I56" s="43">
        <v>1</v>
      </c>
      <c r="J56" s="39">
        <f t="shared" si="3"/>
        <v>18900</v>
      </c>
      <c r="K56" s="74"/>
      <c r="R56" s="5"/>
    </row>
    <row r="57" spans="2:18">
      <c r="B57" s="11"/>
      <c r="C57" s="11"/>
      <c r="D57" s="14"/>
      <c r="E57" s="14" t="s">
        <v>135</v>
      </c>
      <c r="F57" s="43">
        <f>$F$53*0.9</f>
        <v>900</v>
      </c>
      <c r="G57" s="39">
        <f>$G$53</f>
        <v>10</v>
      </c>
      <c r="H57" s="126">
        <f>$G$48+$I$48</f>
        <v>0</v>
      </c>
      <c r="I57" s="43">
        <v>1</v>
      </c>
      <c r="J57" s="39">
        <f t="shared" si="3"/>
        <v>9000</v>
      </c>
      <c r="K57" s="74"/>
      <c r="R57" s="5"/>
    </row>
    <row r="58" spans="2:18">
      <c r="B58" s="11"/>
      <c r="C58" s="11"/>
      <c r="D58" s="127" t="s">
        <v>138</v>
      </c>
      <c r="E58" s="14"/>
      <c r="F58" s="95"/>
      <c r="G58" s="96"/>
      <c r="H58" s="96"/>
      <c r="I58" s="95"/>
      <c r="J58" s="96"/>
      <c r="K58" s="74"/>
      <c r="R58" s="5"/>
    </row>
    <row r="59" spans="2:18">
      <c r="B59" s="11"/>
      <c r="C59" s="11"/>
      <c r="D59" s="14"/>
      <c r="E59" s="14" t="s">
        <v>134</v>
      </c>
      <c r="F59" s="43">
        <f>$F$51*0.9</f>
        <v>900</v>
      </c>
      <c r="G59" s="39">
        <f>$G$51</f>
        <v>10</v>
      </c>
      <c r="H59" s="126">
        <f>$G$48+$I$48</f>
        <v>0</v>
      </c>
      <c r="I59" s="43">
        <v>1</v>
      </c>
      <c r="J59" s="39">
        <f t="shared" si="3"/>
        <v>9000</v>
      </c>
      <c r="K59" s="74"/>
      <c r="R59" s="5"/>
    </row>
    <row r="60" spans="2:18">
      <c r="B60" s="11"/>
      <c r="C60" s="11"/>
      <c r="D60" s="14"/>
      <c r="E60" s="14" t="s">
        <v>59</v>
      </c>
      <c r="F60" s="43">
        <f>$F$52*0.9</f>
        <v>900</v>
      </c>
      <c r="G60" s="39">
        <f>$G$52</f>
        <v>21</v>
      </c>
      <c r="H60" s="126">
        <f>$G$48+$I$48</f>
        <v>0</v>
      </c>
      <c r="I60" s="43">
        <v>1</v>
      </c>
      <c r="J60" s="39">
        <f t="shared" si="3"/>
        <v>18900</v>
      </c>
      <c r="K60" s="74"/>
      <c r="R60" s="5"/>
    </row>
    <row r="61" spans="2:18">
      <c r="B61" s="11"/>
      <c r="C61" s="11"/>
      <c r="D61" s="14"/>
      <c r="E61" s="14" t="s">
        <v>135</v>
      </c>
      <c r="F61" s="43">
        <f>$F$53*0.9</f>
        <v>900</v>
      </c>
      <c r="G61" s="39">
        <f>$G$53</f>
        <v>10</v>
      </c>
      <c r="H61" s="126">
        <f>$G$48+$I$48</f>
        <v>0</v>
      </c>
      <c r="I61" s="43">
        <v>1</v>
      </c>
      <c r="J61" s="39">
        <f t="shared" si="3"/>
        <v>9000</v>
      </c>
      <c r="K61" s="74"/>
      <c r="R61" s="5"/>
    </row>
    <row r="62" spans="2:18">
      <c r="B62" s="11"/>
      <c r="C62" s="11"/>
      <c r="D62" s="127" t="s">
        <v>139</v>
      </c>
      <c r="E62" s="14"/>
      <c r="F62" s="95"/>
      <c r="G62" s="96"/>
      <c r="H62" s="96"/>
      <c r="I62" s="95"/>
      <c r="J62" s="96"/>
      <c r="K62" s="74"/>
      <c r="R62" s="5"/>
    </row>
    <row r="63" spans="2:18">
      <c r="B63" s="11"/>
      <c r="C63" s="11"/>
      <c r="D63" s="14"/>
      <c r="E63" s="14" t="s">
        <v>134</v>
      </c>
      <c r="F63" s="43">
        <f>$F$51*0.9</f>
        <v>900</v>
      </c>
      <c r="G63" s="39">
        <f>$G$51</f>
        <v>10</v>
      </c>
      <c r="H63" s="126">
        <f>$G$48+$I$48</f>
        <v>0</v>
      </c>
      <c r="I63" s="43">
        <v>1</v>
      </c>
      <c r="J63" s="39">
        <f t="shared" si="3"/>
        <v>9000</v>
      </c>
      <c r="K63" s="74"/>
      <c r="R63" s="5"/>
    </row>
    <row r="64" spans="2:18">
      <c r="B64" s="11"/>
      <c r="C64" s="11"/>
      <c r="D64" s="14"/>
      <c r="E64" s="14" t="s">
        <v>59</v>
      </c>
      <c r="F64" s="43">
        <f>$F$52*0.9</f>
        <v>900</v>
      </c>
      <c r="G64" s="39">
        <f>$G$52</f>
        <v>21</v>
      </c>
      <c r="H64" s="126">
        <f>$G$48+$I$48</f>
        <v>0</v>
      </c>
      <c r="I64" s="43">
        <v>1</v>
      </c>
      <c r="J64" s="39">
        <f t="shared" si="3"/>
        <v>18900</v>
      </c>
      <c r="K64" s="74"/>
      <c r="R64" s="5"/>
    </row>
    <row r="65" spans="2:18">
      <c r="B65" s="11"/>
      <c r="C65" s="11"/>
      <c r="D65" s="14"/>
      <c r="E65" s="14" t="s">
        <v>135</v>
      </c>
      <c r="F65" s="43">
        <f>$F$53*0.9</f>
        <v>900</v>
      </c>
      <c r="G65" s="39">
        <f>$G$53</f>
        <v>10</v>
      </c>
      <c r="H65" s="126">
        <f>$G$48+$I$48</f>
        <v>0</v>
      </c>
      <c r="I65" s="43">
        <v>1</v>
      </c>
      <c r="J65" s="39">
        <f t="shared" si="3"/>
        <v>9000</v>
      </c>
      <c r="K65" s="74"/>
      <c r="R65" s="5"/>
    </row>
    <row r="66" spans="2:18">
      <c r="B66" s="11"/>
      <c r="C66" s="11"/>
      <c r="D66" s="127" t="s">
        <v>140</v>
      </c>
      <c r="E66" s="14"/>
      <c r="F66" s="95"/>
      <c r="G66" s="96"/>
      <c r="H66" s="96"/>
      <c r="I66" s="95"/>
      <c r="J66" s="96"/>
      <c r="K66" s="74"/>
      <c r="R66" s="5"/>
    </row>
    <row r="67" spans="2:18">
      <c r="B67" s="11"/>
      <c r="C67" s="11"/>
      <c r="D67" s="14"/>
      <c r="E67" s="14" t="s">
        <v>134</v>
      </c>
      <c r="F67" s="43">
        <f>$F$51*0.9</f>
        <v>900</v>
      </c>
      <c r="G67" s="39">
        <f>$G$51</f>
        <v>10</v>
      </c>
      <c r="H67" s="126">
        <f>$G$48+$I$48</f>
        <v>0</v>
      </c>
      <c r="I67" s="43">
        <v>1</v>
      </c>
      <c r="J67" s="39">
        <f t="shared" si="3"/>
        <v>9000</v>
      </c>
      <c r="K67" s="74"/>
      <c r="R67" s="5"/>
    </row>
    <row r="68" spans="2:18">
      <c r="B68" s="11"/>
      <c r="C68" s="11"/>
      <c r="D68" s="14"/>
      <c r="E68" s="14" t="s">
        <v>59</v>
      </c>
      <c r="F68" s="43">
        <f>$F$52*0.9</f>
        <v>900</v>
      </c>
      <c r="G68" s="39">
        <f>$G$52</f>
        <v>21</v>
      </c>
      <c r="H68" s="126">
        <f>$G$48+$I$48</f>
        <v>0</v>
      </c>
      <c r="I68" s="43">
        <v>1</v>
      </c>
      <c r="J68" s="39">
        <f t="shared" si="3"/>
        <v>18900</v>
      </c>
      <c r="K68" s="74"/>
      <c r="R68" s="5"/>
    </row>
    <row r="69" spans="2:18">
      <c r="B69" s="11"/>
      <c r="C69" s="11"/>
      <c r="D69" s="14"/>
      <c r="E69" s="14" t="s">
        <v>135</v>
      </c>
      <c r="F69" s="43">
        <f>$F$53*0.9</f>
        <v>900</v>
      </c>
      <c r="G69" s="39">
        <f>$G$53</f>
        <v>10</v>
      </c>
      <c r="H69" s="126">
        <f>$G$48+$I$48</f>
        <v>0</v>
      </c>
      <c r="I69" s="43">
        <v>1</v>
      </c>
      <c r="J69" s="39">
        <f t="shared" si="3"/>
        <v>9000</v>
      </c>
      <c r="K69" s="74"/>
      <c r="R69" s="5"/>
    </row>
    <row r="70" spans="2:18">
      <c r="B70" s="11"/>
      <c r="C70" s="11"/>
      <c r="D70" s="127" t="s">
        <v>141</v>
      </c>
      <c r="E70" s="14"/>
      <c r="F70" s="95"/>
      <c r="G70" s="96"/>
      <c r="H70" s="96"/>
      <c r="I70" s="95"/>
      <c r="J70" s="96"/>
      <c r="K70" s="74"/>
      <c r="R70" s="5"/>
    </row>
    <row r="71" spans="2:18">
      <c r="B71" s="11"/>
      <c r="C71" s="11"/>
      <c r="D71" s="14"/>
      <c r="E71" s="14" t="s">
        <v>134</v>
      </c>
      <c r="F71" s="43">
        <f>$F$51*0.9</f>
        <v>900</v>
      </c>
      <c r="G71" s="39">
        <f>$G$51</f>
        <v>10</v>
      </c>
      <c r="H71" s="126">
        <f>$G$48+$I$48</f>
        <v>0</v>
      </c>
      <c r="I71" s="43">
        <v>1</v>
      </c>
      <c r="J71" s="39">
        <f t="shared" si="3"/>
        <v>9000</v>
      </c>
      <c r="K71" s="74"/>
      <c r="R71" s="5"/>
    </row>
    <row r="72" spans="2:18">
      <c r="B72" s="11"/>
      <c r="C72" s="11"/>
      <c r="D72" s="14"/>
      <c r="E72" s="14" t="s">
        <v>59</v>
      </c>
      <c r="F72" s="43">
        <f>$F$52*0.9</f>
        <v>900</v>
      </c>
      <c r="G72" s="39">
        <f>$G$52</f>
        <v>21</v>
      </c>
      <c r="H72" s="126">
        <f>$G$48+$I$48</f>
        <v>0</v>
      </c>
      <c r="I72" s="43">
        <v>1</v>
      </c>
      <c r="J72" s="39">
        <f t="shared" si="3"/>
        <v>18900</v>
      </c>
      <c r="K72" s="74"/>
      <c r="R72" s="5"/>
    </row>
    <row r="73" spans="2:18">
      <c r="B73" s="11"/>
      <c r="C73" s="11"/>
      <c r="D73" s="14"/>
      <c r="E73" s="14" t="s">
        <v>135</v>
      </c>
      <c r="F73" s="43">
        <f>$F$53*0.9</f>
        <v>900</v>
      </c>
      <c r="G73" s="39">
        <f>$G$53</f>
        <v>10</v>
      </c>
      <c r="H73" s="126">
        <f>$G$48+$I$48</f>
        <v>0</v>
      </c>
      <c r="I73" s="43">
        <v>1</v>
      </c>
      <c r="J73" s="39">
        <f t="shared" si="3"/>
        <v>9000</v>
      </c>
      <c r="K73" s="74"/>
      <c r="R73" s="5"/>
    </row>
    <row r="74" spans="2:18">
      <c r="B74" s="11"/>
      <c r="C74" s="11"/>
      <c r="D74" s="127" t="s">
        <v>142</v>
      </c>
      <c r="E74" s="14"/>
      <c r="F74" s="95"/>
      <c r="G74" s="96"/>
      <c r="H74" s="96"/>
      <c r="I74" s="95"/>
      <c r="J74" s="96"/>
      <c r="K74" s="74"/>
      <c r="R74" s="5"/>
    </row>
    <row r="75" spans="2:18">
      <c r="B75" s="11"/>
      <c r="C75" s="11"/>
      <c r="D75" s="14"/>
      <c r="E75" s="14" t="s">
        <v>134</v>
      </c>
      <c r="F75" s="43">
        <f>$F$51*0.9</f>
        <v>900</v>
      </c>
      <c r="G75" s="39">
        <f>$G$51</f>
        <v>10</v>
      </c>
      <c r="H75" s="126">
        <f>$G$48+$I$48</f>
        <v>0</v>
      </c>
      <c r="I75" s="43">
        <v>1</v>
      </c>
      <c r="J75" s="39">
        <f t="shared" si="3"/>
        <v>9000</v>
      </c>
      <c r="K75" s="74"/>
      <c r="R75" s="5"/>
    </row>
    <row r="76" spans="2:18">
      <c r="B76" s="11"/>
      <c r="C76" s="11"/>
      <c r="D76" s="14"/>
      <c r="E76" s="14" t="s">
        <v>59</v>
      </c>
      <c r="F76" s="43">
        <f>$F$52*0.9</f>
        <v>900</v>
      </c>
      <c r="G76" s="39">
        <f>$G$52</f>
        <v>21</v>
      </c>
      <c r="H76" s="126">
        <f>$G$48+$I$48</f>
        <v>0</v>
      </c>
      <c r="I76" s="43">
        <v>1</v>
      </c>
      <c r="J76" s="39">
        <f t="shared" si="3"/>
        <v>18900</v>
      </c>
      <c r="K76" s="74"/>
      <c r="R76" s="5"/>
    </row>
    <row r="77" spans="2:18">
      <c r="B77" s="11"/>
      <c r="C77" s="11"/>
      <c r="D77" s="14"/>
      <c r="E77" s="14" t="s">
        <v>135</v>
      </c>
      <c r="F77" s="43">
        <f>$F$53*0.9</f>
        <v>900</v>
      </c>
      <c r="G77" s="39">
        <f>$G$53</f>
        <v>10</v>
      </c>
      <c r="H77" s="126">
        <f>$G$48+$I$48</f>
        <v>0</v>
      </c>
      <c r="I77" s="43">
        <v>1</v>
      </c>
      <c r="J77" s="39">
        <f t="shared" si="3"/>
        <v>9000</v>
      </c>
      <c r="K77" s="74"/>
      <c r="R77" s="5"/>
    </row>
    <row r="78" spans="2:18">
      <c r="B78" s="11"/>
      <c r="C78" s="11"/>
      <c r="D78" s="127" t="s">
        <v>143</v>
      </c>
      <c r="E78" s="14"/>
      <c r="F78" s="95"/>
      <c r="G78" s="96"/>
      <c r="H78" s="96"/>
      <c r="I78" s="95"/>
      <c r="J78" s="96"/>
      <c r="K78" s="74"/>
      <c r="R78" s="5"/>
    </row>
    <row r="79" spans="2:18">
      <c r="B79" s="11"/>
      <c r="C79" s="11"/>
      <c r="D79" s="14"/>
      <c r="E79" s="14" t="s">
        <v>134</v>
      </c>
      <c r="F79" s="43">
        <f>$F$51*0.9</f>
        <v>900</v>
      </c>
      <c r="G79" s="39">
        <f>$G$51</f>
        <v>10</v>
      </c>
      <c r="H79" s="126">
        <f>$G$48+$I$48</f>
        <v>0</v>
      </c>
      <c r="I79" s="43">
        <v>1</v>
      </c>
      <c r="J79" s="39">
        <f t="shared" si="3"/>
        <v>9000</v>
      </c>
      <c r="K79" s="74"/>
      <c r="R79" s="5"/>
    </row>
    <row r="80" spans="2:18">
      <c r="B80" s="11"/>
      <c r="C80" s="11"/>
      <c r="D80" s="14"/>
      <c r="E80" s="14" t="s">
        <v>59</v>
      </c>
      <c r="F80" s="43">
        <f>$F$52*0.9</f>
        <v>900</v>
      </c>
      <c r="G80" s="39">
        <f>$G$52</f>
        <v>21</v>
      </c>
      <c r="H80" s="126">
        <f>$G$48+$I$48</f>
        <v>0</v>
      </c>
      <c r="I80" s="43">
        <v>1</v>
      </c>
      <c r="J80" s="39">
        <f t="shared" si="3"/>
        <v>18900</v>
      </c>
      <c r="K80" s="74"/>
      <c r="R80" s="5"/>
    </row>
    <row r="81" spans="2:18">
      <c r="B81" s="11"/>
      <c r="C81" s="11"/>
      <c r="D81" s="14"/>
      <c r="E81" s="14" t="s">
        <v>135</v>
      </c>
      <c r="F81" s="43">
        <f>$F$53*0.9</f>
        <v>900</v>
      </c>
      <c r="G81" s="39">
        <f>$G$53</f>
        <v>10</v>
      </c>
      <c r="H81" s="126">
        <f>$G$48+$I$48</f>
        <v>0</v>
      </c>
      <c r="I81" s="43">
        <v>1</v>
      </c>
      <c r="J81" s="39">
        <f t="shared" si="3"/>
        <v>9000</v>
      </c>
      <c r="K81" s="74"/>
      <c r="R81" s="5"/>
    </row>
    <row r="82" spans="2:18">
      <c r="B82" s="11"/>
      <c r="C82" s="11"/>
      <c r="D82" s="127" t="s">
        <v>144</v>
      </c>
      <c r="E82" s="14"/>
      <c r="F82" s="95"/>
      <c r="G82" s="96"/>
      <c r="H82" s="96"/>
      <c r="I82" s="95"/>
      <c r="J82" s="96"/>
      <c r="K82" s="74"/>
      <c r="R82" s="5"/>
    </row>
    <row r="83" spans="2:18">
      <c r="B83" s="11"/>
      <c r="C83" s="11"/>
      <c r="D83" s="14"/>
      <c r="E83" s="14" t="s">
        <v>134</v>
      </c>
      <c r="F83" s="43">
        <f>$F$51*0.9</f>
        <v>900</v>
      </c>
      <c r="G83" s="39">
        <f>$G$51</f>
        <v>10</v>
      </c>
      <c r="H83" s="126">
        <f>$G$48+$I$48</f>
        <v>0</v>
      </c>
      <c r="I83" s="43">
        <v>1</v>
      </c>
      <c r="J83" s="39">
        <f t="shared" si="3"/>
        <v>9000</v>
      </c>
      <c r="K83" s="74"/>
      <c r="R83" s="5"/>
    </row>
    <row r="84" spans="2:18">
      <c r="B84" s="11"/>
      <c r="C84" s="11"/>
      <c r="D84" s="14"/>
      <c r="E84" s="14" t="s">
        <v>59</v>
      </c>
      <c r="F84" s="43">
        <f>$F$52*0.9</f>
        <v>900</v>
      </c>
      <c r="G84" s="39">
        <f>$G$52</f>
        <v>21</v>
      </c>
      <c r="H84" s="126">
        <f>$G$48+$I$48</f>
        <v>0</v>
      </c>
      <c r="I84" s="43">
        <v>1</v>
      </c>
      <c r="J84" s="39">
        <f t="shared" si="3"/>
        <v>18900</v>
      </c>
      <c r="K84" s="74"/>
      <c r="R84" s="5"/>
    </row>
    <row r="85" spans="2:18">
      <c r="B85" s="11"/>
      <c r="C85" s="11"/>
      <c r="D85" s="14"/>
      <c r="E85" s="14" t="s">
        <v>135</v>
      </c>
      <c r="F85" s="43">
        <f>$F$53*0.9</f>
        <v>900</v>
      </c>
      <c r="G85" s="39">
        <f>$G$53</f>
        <v>10</v>
      </c>
      <c r="H85" s="126">
        <f>$G$48+$I$48</f>
        <v>0</v>
      </c>
      <c r="I85" s="43">
        <v>1</v>
      </c>
      <c r="J85" s="39">
        <f t="shared" si="3"/>
        <v>9000</v>
      </c>
      <c r="K85" s="74"/>
      <c r="R85" s="5"/>
    </row>
    <row r="86" spans="2:18">
      <c r="B86" s="11"/>
      <c r="C86" s="11"/>
      <c r="D86" s="127" t="s">
        <v>145</v>
      </c>
      <c r="E86" s="14"/>
      <c r="F86" s="95"/>
      <c r="G86" s="96"/>
      <c r="H86" s="96"/>
      <c r="I86" s="95"/>
      <c r="J86" s="96"/>
      <c r="K86" s="74"/>
      <c r="R86" s="5"/>
    </row>
    <row r="87" spans="2:18">
      <c r="B87" s="11"/>
      <c r="C87" s="11"/>
      <c r="D87" s="14"/>
      <c r="E87" s="14" t="s">
        <v>134</v>
      </c>
      <c r="F87" s="43">
        <f>$F$51*0.9</f>
        <v>900</v>
      </c>
      <c r="G87" s="39">
        <f>$G$51</f>
        <v>10</v>
      </c>
      <c r="H87" s="126">
        <f>$G$48+$I$48</f>
        <v>0</v>
      </c>
      <c r="I87" s="43">
        <v>1</v>
      </c>
      <c r="J87" s="39">
        <f t="shared" si="3"/>
        <v>9000</v>
      </c>
      <c r="K87" s="74"/>
      <c r="R87" s="5"/>
    </row>
    <row r="88" spans="2:18">
      <c r="B88" s="11"/>
      <c r="C88" s="11"/>
      <c r="D88" s="14"/>
      <c r="E88" s="14" t="s">
        <v>59</v>
      </c>
      <c r="F88" s="43">
        <f>$F$52*0.9</f>
        <v>900</v>
      </c>
      <c r="G88" s="39">
        <f>$G$52</f>
        <v>21</v>
      </c>
      <c r="H88" s="126">
        <f>$G$48+$I$48</f>
        <v>0</v>
      </c>
      <c r="I88" s="43">
        <v>1</v>
      </c>
      <c r="J88" s="39">
        <f t="shared" si="3"/>
        <v>18900</v>
      </c>
      <c r="K88" s="74"/>
      <c r="R88" s="5"/>
    </row>
    <row r="89" spans="2:18">
      <c r="B89" s="11"/>
      <c r="C89" s="11"/>
      <c r="D89" s="14"/>
      <c r="E89" s="14" t="s">
        <v>135</v>
      </c>
      <c r="F89" s="43">
        <f>$F$53*0.9</f>
        <v>900</v>
      </c>
      <c r="G89" s="39">
        <f>$G$53</f>
        <v>10</v>
      </c>
      <c r="H89" s="126">
        <f>$G$48+$I$48</f>
        <v>0</v>
      </c>
      <c r="I89" s="43">
        <v>1</v>
      </c>
      <c r="J89" s="39">
        <f t="shared" si="3"/>
        <v>9000</v>
      </c>
      <c r="K89" s="74"/>
      <c r="R89" s="5"/>
    </row>
    <row r="90" spans="2:18">
      <c r="B90" s="11"/>
      <c r="C90" s="11"/>
      <c r="D90" s="127" t="s">
        <v>146</v>
      </c>
      <c r="E90" s="14"/>
      <c r="F90" s="95"/>
      <c r="G90" s="96"/>
      <c r="H90" s="96"/>
      <c r="I90" s="95"/>
      <c r="J90" s="96"/>
      <c r="K90" s="74"/>
      <c r="R90" s="5"/>
    </row>
    <row r="91" spans="2:18">
      <c r="B91" s="11"/>
      <c r="C91" s="11"/>
      <c r="D91" s="14"/>
      <c r="E91" s="14" t="s">
        <v>134</v>
      </c>
      <c r="F91" s="43">
        <f>$F$51*0.9</f>
        <v>900</v>
      </c>
      <c r="G91" s="39">
        <f>$G$51</f>
        <v>10</v>
      </c>
      <c r="H91" s="126">
        <f>$G$48+$I$48</f>
        <v>0</v>
      </c>
      <c r="I91" s="43">
        <v>1</v>
      </c>
      <c r="J91" s="39">
        <f t="shared" si="3"/>
        <v>9000</v>
      </c>
      <c r="K91" s="74"/>
      <c r="R91" s="5"/>
    </row>
    <row r="92" spans="2:18">
      <c r="B92" s="11"/>
      <c r="C92" s="11"/>
      <c r="D92" s="14"/>
      <c r="E92" s="14"/>
      <c r="F92" s="95"/>
      <c r="G92" s="96"/>
      <c r="H92" s="96"/>
      <c r="I92" s="95"/>
      <c r="J92" s="96"/>
      <c r="K92" s="74"/>
      <c r="R92" s="5"/>
    </row>
    <row r="93" spans="2:18">
      <c r="B93" s="11"/>
      <c r="C93" s="11"/>
      <c r="D93" s="14" t="s">
        <v>149</v>
      </c>
      <c r="E93" s="14"/>
      <c r="F93" s="43">
        <f>F51</f>
        <v>1000</v>
      </c>
      <c r="G93" s="39">
        <f>'Catering Estimates'!B5</f>
        <v>37</v>
      </c>
      <c r="H93" s="126">
        <f>$G$48+$I$48</f>
        <v>0</v>
      </c>
      <c r="I93" s="43">
        <v>1</v>
      </c>
      <c r="J93" s="39">
        <f t="shared" si="3"/>
        <v>37000</v>
      </c>
      <c r="K93" s="74"/>
      <c r="R93" s="5"/>
    </row>
    <row r="94" spans="2:18">
      <c r="B94" s="11"/>
      <c r="C94" s="11"/>
      <c r="D94" s="14"/>
      <c r="E94" s="14"/>
      <c r="F94" s="95"/>
      <c r="G94" s="96"/>
      <c r="H94" s="96"/>
      <c r="I94" s="95"/>
      <c r="J94" s="96"/>
      <c r="K94" s="74"/>
      <c r="R94" s="5"/>
    </row>
    <row r="95" spans="2:18">
      <c r="B95" s="11"/>
      <c r="C95" s="11"/>
      <c r="D95" s="14" t="s">
        <v>150</v>
      </c>
      <c r="E95" s="14"/>
      <c r="F95" s="43">
        <f>F93</f>
        <v>1000</v>
      </c>
      <c r="G95" s="39">
        <f>'Catering Estimates'!B6</f>
        <v>47</v>
      </c>
      <c r="H95" s="126">
        <f>$G$48+$I$48</f>
        <v>0</v>
      </c>
      <c r="I95" s="43">
        <v>1</v>
      </c>
      <c r="J95" s="39">
        <f t="shared" si="3"/>
        <v>47000</v>
      </c>
      <c r="K95" s="74"/>
      <c r="R95" s="5"/>
    </row>
    <row r="96" spans="2:18">
      <c r="B96" s="11"/>
      <c r="C96" s="11"/>
      <c r="D96" s="14"/>
      <c r="E96" s="14"/>
      <c r="F96" s="95"/>
      <c r="G96" s="96"/>
      <c r="H96" s="96"/>
      <c r="I96" s="95"/>
      <c r="J96" s="96"/>
      <c r="K96" s="74"/>
      <c r="R96" s="5"/>
    </row>
    <row r="97" spans="2:18">
      <c r="B97" s="11"/>
      <c r="C97" s="11"/>
      <c r="D97" s="127" t="s">
        <v>8</v>
      </c>
      <c r="E97" s="14"/>
      <c r="F97" s="44">
        <v>0</v>
      </c>
      <c r="G97" s="40">
        <v>0</v>
      </c>
      <c r="H97" s="40">
        <v>0</v>
      </c>
      <c r="I97" s="44">
        <v>0</v>
      </c>
      <c r="J97" s="40">
        <f t="shared" si="3"/>
        <v>0</v>
      </c>
      <c r="K97" s="19"/>
      <c r="M97" s="72"/>
    </row>
    <row r="98" spans="2:18">
      <c r="B98" s="11"/>
      <c r="C98" s="11"/>
      <c r="D98" s="12" t="s">
        <v>13</v>
      </c>
      <c r="E98" s="14"/>
      <c r="F98" s="13"/>
      <c r="G98" s="16"/>
      <c r="H98" s="16"/>
      <c r="I98" s="16"/>
      <c r="J98" s="18"/>
      <c r="K98" s="58">
        <f>SUM(J50:J97)</f>
        <v>466100</v>
      </c>
      <c r="R98" s="5"/>
    </row>
    <row r="99" spans="2:18">
      <c r="B99" s="11"/>
      <c r="C99" s="11"/>
      <c r="D99" s="14"/>
      <c r="E99" s="14"/>
      <c r="F99" s="13"/>
      <c r="G99" s="16"/>
      <c r="H99" s="16"/>
      <c r="I99" s="16"/>
      <c r="J99" s="16"/>
      <c r="K99" s="16"/>
      <c r="R99" s="5"/>
    </row>
    <row r="100" spans="2:18">
      <c r="B100" s="11"/>
      <c r="C100" s="11"/>
      <c r="D100" s="12" t="s">
        <v>14</v>
      </c>
      <c r="E100" s="14"/>
      <c r="F100" s="13"/>
      <c r="G100" s="30" t="s">
        <v>22</v>
      </c>
      <c r="H100" s="31" t="s">
        <v>35</v>
      </c>
      <c r="I100" s="16"/>
      <c r="J100" s="16"/>
      <c r="K100" s="16"/>
      <c r="R100" s="5"/>
    </row>
    <row r="101" spans="2:18">
      <c r="B101" s="11"/>
      <c r="C101" s="11"/>
      <c r="D101" s="14" t="s">
        <v>18</v>
      </c>
      <c r="E101" s="14"/>
      <c r="F101" s="13"/>
      <c r="G101" s="43">
        <f>$G$12</f>
        <v>1000</v>
      </c>
      <c r="H101" s="84">
        <v>3.5</v>
      </c>
      <c r="I101" s="85"/>
      <c r="J101" s="84">
        <f t="shared" ref="J101:J102" si="4">G101*H101</f>
        <v>3500</v>
      </c>
      <c r="K101" s="86"/>
      <c r="R101" s="5"/>
    </row>
    <row r="102" spans="2:18">
      <c r="B102" s="11"/>
      <c r="C102" s="11"/>
      <c r="D102" s="14" t="s">
        <v>69</v>
      </c>
      <c r="E102" s="14"/>
      <c r="F102" s="13"/>
      <c r="G102" s="44">
        <v>0</v>
      </c>
      <c r="H102" s="40">
        <v>0</v>
      </c>
      <c r="I102" s="62"/>
      <c r="J102" s="40">
        <f t="shared" si="4"/>
        <v>0</v>
      </c>
      <c r="K102" s="22"/>
      <c r="R102" s="5"/>
    </row>
    <row r="103" spans="2:18">
      <c r="B103" s="11"/>
      <c r="C103" s="11"/>
      <c r="D103" s="12" t="s">
        <v>15</v>
      </c>
      <c r="E103" s="14"/>
      <c r="F103" s="13"/>
      <c r="G103" s="16"/>
      <c r="H103" s="16"/>
      <c r="I103" s="16"/>
      <c r="J103" s="16"/>
      <c r="K103" s="63">
        <f>SUM(J100:J102)</f>
        <v>3500</v>
      </c>
      <c r="R103" s="5"/>
    </row>
    <row r="104" spans="2:18" ht="9" customHeight="1">
      <c r="B104" s="11"/>
      <c r="C104" s="11"/>
      <c r="D104" s="12"/>
      <c r="E104" s="14"/>
      <c r="F104" s="13"/>
      <c r="G104" s="16"/>
      <c r="H104" s="16"/>
      <c r="I104" s="16"/>
      <c r="J104" s="16"/>
      <c r="K104" s="35"/>
      <c r="R104" s="5"/>
    </row>
    <row r="105" spans="2:18">
      <c r="B105" s="11"/>
      <c r="C105" s="11"/>
      <c r="D105" s="12" t="s">
        <v>39</v>
      </c>
      <c r="E105" s="14"/>
      <c r="F105" s="13"/>
      <c r="G105" s="16"/>
      <c r="H105" s="16"/>
      <c r="I105" s="16"/>
      <c r="J105" s="16"/>
      <c r="K105" s="35"/>
      <c r="R105" s="5"/>
    </row>
    <row r="106" spans="2:18">
      <c r="B106" s="11"/>
      <c r="C106" s="11"/>
      <c r="D106" s="14" t="s">
        <v>48</v>
      </c>
      <c r="E106" s="14"/>
      <c r="F106" s="13"/>
      <c r="G106" s="43">
        <v>0</v>
      </c>
      <c r="H106" s="39">
        <f>G106*$G$12</f>
        <v>0</v>
      </c>
      <c r="I106" s="47"/>
      <c r="J106" s="39">
        <f>G106*H106</f>
        <v>0</v>
      </c>
      <c r="K106" s="35"/>
      <c r="R106" s="5"/>
    </row>
    <row r="107" spans="2:18">
      <c r="B107" s="11"/>
      <c r="C107" s="11"/>
      <c r="D107" s="14" t="s">
        <v>19</v>
      </c>
      <c r="E107" s="14"/>
      <c r="F107" s="13"/>
      <c r="G107" s="43">
        <v>0</v>
      </c>
      <c r="H107" s="39">
        <v>0</v>
      </c>
      <c r="I107" s="47"/>
      <c r="J107" s="39">
        <f>G107*H107</f>
        <v>0</v>
      </c>
      <c r="K107" s="73"/>
      <c r="R107" s="5"/>
    </row>
    <row r="108" spans="2:18">
      <c r="B108" s="11"/>
      <c r="C108" s="11"/>
      <c r="D108" s="14" t="s">
        <v>16</v>
      </c>
      <c r="E108" s="14"/>
      <c r="F108" s="13"/>
      <c r="G108" s="43">
        <v>0</v>
      </c>
      <c r="H108" s="39">
        <v>0</v>
      </c>
      <c r="I108" s="47"/>
      <c r="J108" s="39">
        <f>G108*H108</f>
        <v>0</v>
      </c>
      <c r="K108" s="35"/>
      <c r="R108" s="5"/>
    </row>
    <row r="109" spans="2:18">
      <c r="B109" s="11"/>
      <c r="C109" s="11"/>
      <c r="D109" s="14" t="s">
        <v>8</v>
      </c>
      <c r="E109" s="14"/>
      <c r="F109" s="13"/>
      <c r="G109" s="44">
        <v>0</v>
      </c>
      <c r="H109" s="40">
        <f>G109*$G$12</f>
        <v>0</v>
      </c>
      <c r="I109" s="62"/>
      <c r="J109" s="40">
        <f>G109*H109</f>
        <v>0</v>
      </c>
      <c r="K109" s="36"/>
      <c r="R109" s="5"/>
    </row>
    <row r="110" spans="2:18">
      <c r="B110" s="11"/>
      <c r="C110" s="11"/>
      <c r="D110" s="12" t="s">
        <v>17</v>
      </c>
      <c r="E110" s="14"/>
      <c r="F110" s="13"/>
      <c r="G110" s="35"/>
      <c r="H110" s="35"/>
      <c r="I110" s="35"/>
      <c r="J110" s="35"/>
      <c r="K110" s="63">
        <f>SUM(J106:J109)</f>
        <v>0</v>
      </c>
      <c r="R110" s="5"/>
    </row>
    <row r="111" spans="2:18">
      <c r="B111" s="11"/>
      <c r="C111" s="11"/>
      <c r="D111" s="12"/>
      <c r="E111" s="12"/>
      <c r="F111" s="13"/>
      <c r="G111" s="16"/>
      <c r="H111" s="16"/>
      <c r="I111" s="16"/>
      <c r="J111" s="16"/>
      <c r="K111" s="35"/>
      <c r="R111" s="5"/>
    </row>
    <row r="112" spans="2:18">
      <c r="B112" s="11"/>
      <c r="C112" s="11"/>
      <c r="D112" s="12" t="s">
        <v>0</v>
      </c>
      <c r="E112" s="14"/>
      <c r="F112" s="13"/>
      <c r="G112" s="14"/>
      <c r="H112" s="14"/>
      <c r="I112" s="14"/>
      <c r="J112" s="14"/>
      <c r="K112" s="14"/>
      <c r="L112" s="3"/>
      <c r="R112" s="5"/>
    </row>
    <row r="113" spans="2:18">
      <c r="B113" s="11"/>
      <c r="C113" s="11"/>
      <c r="D113" s="14" t="s">
        <v>63</v>
      </c>
      <c r="E113" s="14"/>
      <c r="F113" s="33"/>
      <c r="G113" s="43">
        <v>1</v>
      </c>
      <c r="H113" s="39">
        <v>500</v>
      </c>
      <c r="I113" s="47"/>
      <c r="J113" s="39">
        <f t="shared" ref="J113" si="5">G113*H113</f>
        <v>500</v>
      </c>
      <c r="K113" s="16"/>
      <c r="R113" s="5"/>
    </row>
    <row r="114" spans="2:18">
      <c r="B114" s="11"/>
      <c r="C114" s="11"/>
      <c r="D114" s="14" t="s">
        <v>65</v>
      </c>
      <c r="E114" s="14"/>
      <c r="F114" s="33"/>
      <c r="G114" s="43">
        <v>1</v>
      </c>
      <c r="H114" s="101">
        <v>1000</v>
      </c>
      <c r="I114" s="47"/>
      <c r="J114" s="39">
        <f t="shared" ref="J114" si="6">G114*H114</f>
        <v>1000</v>
      </c>
      <c r="K114" s="16"/>
      <c r="R114" s="5"/>
    </row>
    <row r="115" spans="2:18">
      <c r="B115" s="11"/>
      <c r="C115" s="11"/>
      <c r="D115" s="14" t="s">
        <v>8</v>
      </c>
      <c r="E115" s="14"/>
      <c r="F115" s="13"/>
      <c r="G115" s="44">
        <v>1</v>
      </c>
      <c r="H115" s="40">
        <v>0</v>
      </c>
      <c r="I115" s="62"/>
      <c r="J115" s="40">
        <v>0</v>
      </c>
      <c r="K115" s="22"/>
      <c r="R115" s="5"/>
    </row>
    <row r="116" spans="2:18">
      <c r="B116" s="11"/>
      <c r="C116" s="11"/>
      <c r="D116" s="12" t="s">
        <v>1</v>
      </c>
      <c r="E116" s="14"/>
      <c r="F116" s="13"/>
      <c r="G116" s="16"/>
      <c r="H116" s="16"/>
      <c r="I116" s="16"/>
      <c r="J116" s="16"/>
      <c r="K116" s="71">
        <f>SUM(J112:J115)</f>
        <v>1500</v>
      </c>
      <c r="R116" s="5"/>
    </row>
    <row r="117" spans="2:18">
      <c r="B117" s="11"/>
      <c r="C117" s="11"/>
      <c r="D117" s="14"/>
      <c r="E117" s="14"/>
      <c r="F117" s="13"/>
      <c r="G117" s="16"/>
      <c r="H117" s="16"/>
      <c r="I117" s="16"/>
      <c r="J117" s="16"/>
      <c r="K117" s="16"/>
      <c r="R117" s="5"/>
    </row>
    <row r="118" spans="2:18" s="48" customFormat="1">
      <c r="B118" s="34"/>
      <c r="C118" s="34"/>
      <c r="D118" s="28"/>
      <c r="E118" s="28"/>
      <c r="F118" s="26"/>
      <c r="G118" s="29"/>
      <c r="H118" s="29"/>
      <c r="I118" s="29"/>
      <c r="J118" s="29"/>
      <c r="K118" s="29"/>
      <c r="R118" s="53"/>
    </row>
    <row r="119" spans="2:18">
      <c r="B119" s="11"/>
      <c r="C119" s="11"/>
      <c r="D119" s="12" t="s">
        <v>41</v>
      </c>
      <c r="E119" s="14"/>
      <c r="F119" s="13"/>
      <c r="G119" s="16"/>
      <c r="H119" s="16"/>
      <c r="I119" s="16"/>
      <c r="J119" s="16"/>
      <c r="K119" s="35"/>
      <c r="R119" s="5"/>
    </row>
    <row r="120" spans="2:18">
      <c r="B120" s="11"/>
      <c r="C120" s="11"/>
      <c r="D120" s="12"/>
      <c r="E120" s="14" t="s">
        <v>64</v>
      </c>
      <c r="F120" s="13"/>
      <c r="G120" s="16"/>
      <c r="H120" s="16"/>
      <c r="I120" s="16"/>
      <c r="J120" s="39">
        <f>0.03*K19</f>
        <v>0</v>
      </c>
      <c r="K120" s="35"/>
      <c r="R120" s="5"/>
    </row>
    <row r="121" spans="2:18">
      <c r="B121" s="11"/>
      <c r="C121" s="11"/>
      <c r="D121" s="12"/>
      <c r="E121" s="14" t="s">
        <v>33</v>
      </c>
      <c r="F121" s="13"/>
      <c r="G121" s="16"/>
      <c r="H121" s="16"/>
      <c r="I121" s="16"/>
      <c r="J121" s="101">
        <f>G12*82</f>
        <v>82000</v>
      </c>
      <c r="K121" s="16"/>
      <c r="M121" s="100"/>
      <c r="R121" s="5"/>
    </row>
    <row r="122" spans="2:18">
      <c r="B122" s="11"/>
      <c r="C122" s="11"/>
      <c r="D122" s="12"/>
      <c r="E122" s="14" t="s">
        <v>67</v>
      </c>
      <c r="F122" s="13"/>
      <c r="G122" s="43">
        <f t="shared" ref="G122" si="7">$G$12</f>
        <v>1000</v>
      </c>
      <c r="H122" s="40">
        <v>5.2</v>
      </c>
      <c r="I122" s="62"/>
      <c r="J122" s="40">
        <f>G122*H122</f>
        <v>5200</v>
      </c>
      <c r="K122" s="22"/>
      <c r="R122" s="5"/>
    </row>
    <row r="123" spans="2:18">
      <c r="B123" s="11"/>
      <c r="C123" s="11"/>
      <c r="D123" s="14"/>
      <c r="E123" s="14"/>
      <c r="F123" s="13"/>
      <c r="G123" s="16"/>
      <c r="H123" s="16"/>
      <c r="I123" s="16"/>
      <c r="J123" s="16"/>
      <c r="K123" s="63">
        <f>SUM(J120:J122)</f>
        <v>87200</v>
      </c>
      <c r="R123" s="5"/>
    </row>
    <row r="124" spans="2:18">
      <c r="B124" s="11"/>
      <c r="C124" s="11"/>
      <c r="D124" s="14"/>
      <c r="E124" s="14"/>
      <c r="F124" s="13"/>
      <c r="G124" s="16"/>
      <c r="H124" s="16"/>
      <c r="I124" s="16"/>
      <c r="J124" s="16"/>
      <c r="K124" s="16"/>
      <c r="R124" s="5"/>
    </row>
    <row r="125" spans="2:18">
      <c r="B125" s="11"/>
      <c r="C125" s="11"/>
      <c r="D125" s="12" t="s">
        <v>2</v>
      </c>
      <c r="E125" s="12"/>
      <c r="F125" s="13"/>
      <c r="G125" s="37"/>
      <c r="H125" s="37"/>
      <c r="I125" s="37"/>
      <c r="J125" s="37"/>
      <c r="K125" s="63">
        <f>SUM(K26:K123)</f>
        <v>754412.4</v>
      </c>
      <c r="M125" s="5"/>
      <c r="R125" s="5"/>
    </row>
    <row r="126" spans="2:18">
      <c r="B126" s="11"/>
      <c r="C126" s="11"/>
      <c r="D126" s="12"/>
      <c r="E126" s="12"/>
      <c r="F126" s="13"/>
      <c r="G126" s="37"/>
      <c r="H126" s="37"/>
      <c r="I126" s="37"/>
      <c r="J126" s="37"/>
      <c r="K126" s="24"/>
      <c r="R126" s="5"/>
    </row>
    <row r="127" spans="2:18">
      <c r="B127" s="11"/>
      <c r="C127" s="11"/>
      <c r="D127" s="12" t="s">
        <v>152</v>
      </c>
      <c r="E127" s="12"/>
      <c r="F127" s="13"/>
      <c r="G127" s="37"/>
      <c r="H127" s="37"/>
      <c r="I127" s="37"/>
      <c r="J127" s="16"/>
      <c r="K127" s="63">
        <f>K125*0.1</f>
        <v>75441.240000000005</v>
      </c>
      <c r="R127" s="5"/>
    </row>
    <row r="128" spans="2:18">
      <c r="B128" s="11"/>
      <c r="C128" s="11"/>
      <c r="D128" s="14"/>
      <c r="E128" s="14"/>
      <c r="F128" s="13"/>
      <c r="G128" s="16"/>
      <c r="H128" s="16"/>
      <c r="I128" s="16"/>
      <c r="J128" s="16"/>
      <c r="K128" s="16"/>
      <c r="R128" s="5"/>
    </row>
    <row r="129" spans="2:250">
      <c r="B129" s="11"/>
      <c r="C129" s="11"/>
      <c r="D129" s="12" t="s">
        <v>3</v>
      </c>
      <c r="E129" s="12"/>
      <c r="F129" s="13"/>
      <c r="G129" s="16"/>
      <c r="H129" s="16"/>
      <c r="I129" s="16"/>
      <c r="J129" s="16"/>
      <c r="K129" s="63">
        <f>K19-K125-K127</f>
        <v>-829853.64</v>
      </c>
      <c r="R129" s="5"/>
    </row>
    <row r="130" spans="2:250">
      <c r="B130" s="11"/>
      <c r="C130" s="11"/>
      <c r="D130" s="12"/>
      <c r="E130" s="12"/>
      <c r="F130" s="13"/>
      <c r="G130" s="16"/>
      <c r="H130" s="16"/>
      <c r="I130" s="16"/>
      <c r="J130" s="16"/>
      <c r="K130" s="35"/>
      <c r="R130" s="5"/>
    </row>
    <row r="131" spans="2:250">
      <c r="B131" s="11"/>
      <c r="C131" s="11"/>
      <c r="D131" s="12"/>
      <c r="E131" s="12"/>
      <c r="F131" s="13"/>
      <c r="G131" s="16"/>
      <c r="H131" s="16"/>
      <c r="I131" s="16"/>
      <c r="J131" s="16"/>
      <c r="K131" s="35"/>
      <c r="R131" s="5"/>
    </row>
    <row r="132" spans="2:250">
      <c r="B132" s="12" t="s">
        <v>4</v>
      </c>
      <c r="C132" s="141"/>
      <c r="D132" s="141"/>
      <c r="E132" s="141"/>
      <c r="F132" s="141"/>
      <c r="G132" s="141"/>
      <c r="H132" s="141"/>
      <c r="I132" s="141"/>
      <c r="J132" s="141"/>
      <c r="K132" s="35"/>
      <c r="R132" s="5"/>
    </row>
    <row r="133" spans="2:250">
      <c r="B133" s="38"/>
      <c r="C133" s="141"/>
      <c r="D133" s="141"/>
      <c r="E133" s="141"/>
      <c r="F133" s="141"/>
      <c r="G133" s="141"/>
      <c r="H133" s="141"/>
      <c r="I133" s="141"/>
      <c r="J133" s="141"/>
      <c r="K133" s="35"/>
      <c r="R133" s="5"/>
    </row>
    <row r="134" spans="2:250">
      <c r="B134" s="38"/>
      <c r="C134" s="141"/>
      <c r="D134" s="141"/>
      <c r="E134" s="141"/>
      <c r="F134" s="141"/>
      <c r="G134" s="141"/>
      <c r="H134" s="141"/>
      <c r="I134" s="141"/>
      <c r="J134" s="141"/>
      <c r="K134" s="35"/>
      <c r="R134" s="5"/>
    </row>
    <row r="135" spans="2:250" s="6" customFormat="1">
      <c r="B135" s="10"/>
      <c r="C135" s="10"/>
      <c r="D135" s="9"/>
      <c r="E135" s="9"/>
      <c r="F135" s="7"/>
      <c r="J135" s="8"/>
      <c r="K135" s="8"/>
      <c r="Q135" s="8"/>
      <c r="R135" s="8"/>
    </row>
    <row r="136" spans="2:250" s="6" customFormat="1">
      <c r="B136" s="10"/>
      <c r="C136" s="10"/>
      <c r="F136" s="7"/>
      <c r="J136" s="8"/>
      <c r="K136" s="8"/>
      <c r="Q136" s="8"/>
      <c r="R136" s="8"/>
    </row>
    <row r="137" spans="2:250" s="6" customFormat="1">
      <c r="B137" s="10"/>
      <c r="C137" s="10"/>
      <c r="F137" s="7"/>
      <c r="J137" s="8"/>
      <c r="K137" s="8"/>
      <c r="Q137" s="8"/>
      <c r="R137" s="8"/>
    </row>
    <row r="138" spans="2:250" s="6" customFormat="1">
      <c r="B138" s="10"/>
      <c r="C138" s="10"/>
      <c r="F138" s="7"/>
      <c r="J138" s="8"/>
      <c r="K138" s="8"/>
      <c r="Q138" s="8"/>
      <c r="R138" s="8"/>
    </row>
    <row r="139" spans="2:250" s="6" customFormat="1">
      <c r="B139" s="10"/>
      <c r="C139" s="10"/>
      <c r="F139" s="7"/>
      <c r="J139" s="8"/>
      <c r="K139" s="8"/>
      <c r="R139" s="8"/>
    </row>
    <row r="140" spans="2:250" s="6" customFormat="1">
      <c r="B140" s="10"/>
      <c r="C140" s="10"/>
      <c r="F140" s="7"/>
      <c r="J140" s="8"/>
      <c r="K140" s="8"/>
      <c r="R140" s="8"/>
    </row>
    <row r="141" spans="2:250" s="6" customFormat="1">
      <c r="B141" s="10"/>
      <c r="C141" s="10"/>
      <c r="F141" s="7"/>
      <c r="J141" s="8"/>
      <c r="K141" s="8"/>
      <c r="R141" s="8"/>
    </row>
    <row r="142" spans="2:250" s="6" customFormat="1">
      <c r="B142" s="10"/>
      <c r="C142" s="10"/>
      <c r="F142" s="7"/>
      <c r="J142" s="8"/>
      <c r="K142" s="8"/>
      <c r="R142" s="8"/>
    </row>
    <row r="143" spans="2:250">
      <c r="J143" s="5"/>
      <c r="K143" s="5"/>
      <c r="R143" s="5"/>
    </row>
    <row r="144" spans="2:250">
      <c r="J144" s="5"/>
      <c r="K144" s="5"/>
      <c r="R144" s="5"/>
      <c r="IP144" s="1" t="s">
        <v>23</v>
      </c>
    </row>
    <row r="145" spans="4:18">
      <c r="J145" s="5"/>
      <c r="K145" s="5"/>
      <c r="R145" s="5"/>
    </row>
    <row r="146" spans="4:18">
      <c r="R146" s="5"/>
    </row>
    <row r="147" spans="4:18">
      <c r="R147" s="5"/>
    </row>
    <row r="148" spans="4:18">
      <c r="R148" s="5"/>
    </row>
    <row r="149" spans="4:18">
      <c r="R149" s="5"/>
    </row>
    <row r="150" spans="4:18">
      <c r="R150" s="5"/>
    </row>
    <row r="151" spans="4:18">
      <c r="R151" s="5"/>
    </row>
    <row r="152" spans="4:18">
      <c r="R152" s="5"/>
    </row>
    <row r="153" spans="4:18">
      <c r="R153" s="5"/>
    </row>
    <row r="154" spans="4:18">
      <c r="R154" s="5"/>
    </row>
    <row r="155" spans="4:18">
      <c r="R155" s="5"/>
    </row>
    <row r="156" spans="4:18">
      <c r="L156" s="5"/>
      <c r="R156" s="5"/>
    </row>
    <row r="157" spans="4:18">
      <c r="L157" s="5"/>
      <c r="R157" s="5"/>
    </row>
    <row r="158" spans="4:18">
      <c r="L158" s="5"/>
      <c r="R158" s="5"/>
    </row>
    <row r="159" spans="4:18">
      <c r="L159" s="5"/>
      <c r="M159" s="5"/>
      <c r="N159" s="5"/>
      <c r="O159" s="5"/>
      <c r="P159" s="5"/>
      <c r="Q159" s="5"/>
      <c r="R159" s="5"/>
    </row>
    <row r="160" spans="4:18">
      <c r="D160" s="3"/>
      <c r="L160" s="5"/>
      <c r="M160" s="5"/>
      <c r="N160" s="5"/>
      <c r="O160" s="5"/>
      <c r="P160" s="5"/>
      <c r="Q160" s="5"/>
      <c r="R160" s="5"/>
    </row>
    <row r="161" spans="10:18">
      <c r="L161" s="5"/>
      <c r="M161" s="5"/>
      <c r="N161" s="5"/>
      <c r="O161" s="5"/>
      <c r="P161" s="5"/>
      <c r="Q161" s="5"/>
      <c r="R161" s="5"/>
    </row>
    <row r="162" spans="10:18">
      <c r="L162" s="5"/>
      <c r="M162" s="5"/>
      <c r="N162" s="5"/>
      <c r="O162" s="5"/>
      <c r="P162" s="5"/>
      <c r="Q162" s="5"/>
      <c r="R162" s="5"/>
    </row>
    <row r="163" spans="10:18">
      <c r="L163" s="5"/>
      <c r="M163" s="5"/>
      <c r="N163" s="5"/>
      <c r="O163" s="5"/>
      <c r="P163" s="5"/>
      <c r="Q163" s="5"/>
      <c r="R163" s="5"/>
    </row>
    <row r="164" spans="10:18">
      <c r="L164" s="5"/>
      <c r="M164" s="5"/>
      <c r="N164" s="5"/>
      <c r="O164" s="5"/>
      <c r="P164" s="5"/>
      <c r="Q164" s="5"/>
      <c r="R164" s="5"/>
    </row>
    <row r="165" spans="10:18">
      <c r="L165" s="5"/>
      <c r="M165" s="5"/>
      <c r="N165" s="5"/>
      <c r="O165" s="5"/>
      <c r="P165" s="5"/>
      <c r="Q165" s="5"/>
      <c r="R165" s="5"/>
    </row>
    <row r="166" spans="10:18">
      <c r="L166" s="5"/>
      <c r="M166" s="5"/>
      <c r="N166" s="5"/>
      <c r="O166" s="5"/>
      <c r="P166" s="5"/>
      <c r="Q166" s="5"/>
      <c r="R166" s="5"/>
    </row>
    <row r="167" spans="10:18">
      <c r="L167" s="5"/>
      <c r="M167" s="5"/>
      <c r="N167" s="5"/>
      <c r="O167" s="5"/>
      <c r="P167" s="5"/>
      <c r="Q167" s="5"/>
      <c r="R167" s="5"/>
    </row>
    <row r="168" spans="10:18">
      <c r="L168" s="5"/>
      <c r="M168" s="5"/>
      <c r="N168" s="5"/>
      <c r="O168" s="5"/>
      <c r="P168" s="5"/>
      <c r="Q168" s="5"/>
      <c r="R168" s="5"/>
    </row>
    <row r="169" spans="10:18">
      <c r="L169" s="5"/>
      <c r="M169" s="5"/>
      <c r="N169" s="5"/>
      <c r="O169" s="5"/>
      <c r="P169" s="5"/>
      <c r="Q169" s="5"/>
      <c r="R169" s="5"/>
    </row>
    <row r="170" spans="10:18">
      <c r="L170" s="5"/>
      <c r="M170" s="5"/>
      <c r="N170" s="5"/>
      <c r="O170" s="5"/>
      <c r="P170" s="5"/>
      <c r="Q170" s="5"/>
      <c r="R170" s="5"/>
    </row>
    <row r="171" spans="10:18">
      <c r="L171" s="5"/>
      <c r="M171" s="5"/>
      <c r="N171" s="5"/>
      <c r="O171" s="5"/>
      <c r="P171" s="5"/>
      <c r="Q171" s="5"/>
      <c r="R171" s="5"/>
    </row>
    <row r="172" spans="10:18">
      <c r="J172" s="5"/>
      <c r="K172" s="5"/>
      <c r="L172" s="5"/>
      <c r="M172" s="5"/>
      <c r="N172" s="5"/>
      <c r="O172" s="5"/>
      <c r="P172" s="5"/>
      <c r="Q172" s="5"/>
      <c r="R172" s="5"/>
    </row>
    <row r="173" spans="10:18">
      <c r="J173" s="5"/>
      <c r="K173" s="5"/>
      <c r="L173" s="5"/>
      <c r="M173" s="5"/>
      <c r="N173" s="5"/>
      <c r="O173" s="5"/>
      <c r="P173" s="5"/>
      <c r="Q173" s="5"/>
      <c r="R173" s="5"/>
    </row>
    <row r="174" spans="10:18">
      <c r="J174" s="5"/>
      <c r="K174" s="5"/>
      <c r="L174" s="5"/>
      <c r="M174" s="5"/>
      <c r="N174" s="5"/>
      <c r="O174" s="5"/>
      <c r="P174" s="5"/>
      <c r="Q174" s="5"/>
      <c r="R174" s="5"/>
    </row>
    <row r="175" spans="10:18">
      <c r="J175" s="5"/>
      <c r="K175" s="5"/>
      <c r="L175" s="5"/>
      <c r="M175" s="5"/>
      <c r="N175" s="5"/>
      <c r="O175" s="5"/>
      <c r="P175" s="5"/>
      <c r="Q175" s="5"/>
      <c r="R175" s="5"/>
    </row>
    <row r="176" spans="10:18">
      <c r="J176" s="5"/>
      <c r="K176" s="5"/>
      <c r="L176" s="5"/>
      <c r="M176" s="5"/>
      <c r="N176" s="5"/>
      <c r="O176" s="5"/>
      <c r="P176" s="5"/>
      <c r="Q176" s="5"/>
      <c r="R176" s="5"/>
    </row>
    <row r="177" spans="10:18">
      <c r="J177" s="5"/>
      <c r="K177" s="5"/>
      <c r="L177" s="5"/>
      <c r="M177" s="5"/>
      <c r="N177" s="5"/>
      <c r="O177" s="5"/>
      <c r="P177" s="5"/>
      <c r="Q177" s="5"/>
      <c r="R177" s="5"/>
    </row>
    <row r="178" spans="10:18">
      <c r="J178" s="5"/>
      <c r="K178" s="5"/>
      <c r="L178" s="5"/>
      <c r="M178" s="5"/>
      <c r="N178" s="5"/>
      <c r="O178" s="5"/>
      <c r="P178" s="5"/>
      <c r="Q178" s="5"/>
      <c r="R178" s="5"/>
    </row>
    <row r="179" spans="10:18">
      <c r="J179" s="5"/>
      <c r="K179" s="5"/>
      <c r="L179" s="5"/>
      <c r="M179" s="5"/>
      <c r="N179" s="5"/>
      <c r="O179" s="5"/>
      <c r="P179" s="5"/>
      <c r="Q179" s="5"/>
      <c r="R179" s="5"/>
    </row>
    <row r="180" spans="10:18">
      <c r="J180" s="5"/>
      <c r="K180" s="5"/>
      <c r="L180" s="5"/>
      <c r="M180" s="5"/>
      <c r="N180" s="5"/>
      <c r="O180" s="5"/>
      <c r="P180" s="5"/>
      <c r="Q180" s="5"/>
      <c r="R180" s="5"/>
    </row>
    <row r="181" spans="10:18">
      <c r="J181" s="5"/>
      <c r="K181" s="5"/>
      <c r="L181" s="5"/>
      <c r="M181" s="5"/>
      <c r="N181" s="5"/>
      <c r="O181" s="5"/>
      <c r="P181" s="5"/>
      <c r="Q181" s="5"/>
      <c r="R181" s="5"/>
    </row>
    <row r="182" spans="10:18">
      <c r="J182" s="5"/>
      <c r="K182" s="5"/>
      <c r="L182" s="5"/>
      <c r="M182" s="5"/>
      <c r="N182" s="5"/>
      <c r="O182" s="5"/>
      <c r="P182" s="5"/>
      <c r="Q182" s="5"/>
      <c r="R182" s="5"/>
    </row>
    <row r="183" spans="10:18">
      <c r="J183" s="5"/>
      <c r="K183" s="5"/>
      <c r="L183" s="5"/>
      <c r="M183" s="5"/>
      <c r="N183" s="5"/>
      <c r="O183" s="5"/>
      <c r="P183" s="5"/>
      <c r="Q183" s="5"/>
      <c r="R183" s="5"/>
    </row>
    <row r="184" spans="10:18">
      <c r="J184" s="5"/>
      <c r="K184" s="5"/>
      <c r="L184" s="5"/>
      <c r="M184" s="5"/>
      <c r="N184" s="5"/>
      <c r="O184" s="5"/>
      <c r="P184" s="5"/>
      <c r="Q184" s="5"/>
      <c r="R184" s="5"/>
    </row>
    <row r="185" spans="10:18">
      <c r="J185" s="5"/>
      <c r="K185" s="5"/>
      <c r="L185" s="5"/>
      <c r="M185" s="5"/>
      <c r="N185" s="5"/>
      <c r="O185" s="5"/>
      <c r="P185" s="5"/>
      <c r="Q185" s="5"/>
      <c r="R185" s="5"/>
    </row>
    <row r="186" spans="10:18">
      <c r="J186" s="5"/>
      <c r="K186" s="5"/>
      <c r="L186" s="5"/>
      <c r="M186" s="5"/>
      <c r="N186" s="5"/>
      <c r="O186" s="5"/>
      <c r="P186" s="5"/>
      <c r="Q186" s="5"/>
      <c r="R186" s="5"/>
    </row>
    <row r="187" spans="10:18">
      <c r="J187" s="5"/>
      <c r="K187" s="5"/>
      <c r="L187" s="5"/>
      <c r="M187" s="5"/>
      <c r="N187" s="5"/>
      <c r="O187" s="5"/>
      <c r="P187" s="5"/>
      <c r="Q187" s="5"/>
      <c r="R187" s="5"/>
    </row>
    <row r="188" spans="10:18">
      <c r="J188" s="5"/>
      <c r="K188" s="5"/>
      <c r="L188" s="5"/>
      <c r="M188" s="5"/>
      <c r="N188" s="5"/>
      <c r="O188" s="5"/>
      <c r="P188" s="5"/>
      <c r="Q188" s="5"/>
      <c r="R188" s="5"/>
    </row>
    <row r="189" spans="10:18">
      <c r="J189" s="5"/>
      <c r="K189" s="5"/>
      <c r="M189" s="5"/>
      <c r="N189" s="5"/>
      <c r="O189" s="5"/>
      <c r="P189" s="5"/>
      <c r="Q189" s="5"/>
      <c r="R189" s="5"/>
    </row>
    <row r="190" spans="10:18">
      <c r="J190" s="5"/>
      <c r="K190" s="5"/>
      <c r="M190" s="5"/>
      <c r="N190" s="5"/>
      <c r="O190" s="5"/>
      <c r="P190" s="5"/>
      <c r="Q190" s="5"/>
      <c r="R190" s="5"/>
    </row>
    <row r="191" spans="10:18">
      <c r="J191" s="5"/>
      <c r="K191" s="5"/>
      <c r="M191" s="5"/>
      <c r="N191" s="5"/>
      <c r="O191" s="5"/>
      <c r="P191" s="5"/>
      <c r="Q191" s="5"/>
      <c r="R191" s="5"/>
    </row>
    <row r="192" spans="10:18">
      <c r="J192" s="5"/>
      <c r="K192" s="5"/>
      <c r="M192" s="5"/>
      <c r="N192" s="5"/>
      <c r="O192" s="5"/>
      <c r="P192" s="5"/>
      <c r="Q192" s="5"/>
      <c r="R192" s="5"/>
    </row>
    <row r="193" spans="10:11">
      <c r="J193" s="5"/>
      <c r="K193" s="5"/>
    </row>
    <row r="194" spans="10:11">
      <c r="J194" s="5"/>
      <c r="K194" s="5"/>
    </row>
    <row r="195" spans="10:11">
      <c r="J195" s="5"/>
      <c r="K195" s="5"/>
    </row>
    <row r="196" spans="10:11">
      <c r="J196" s="5"/>
      <c r="K196" s="5"/>
    </row>
    <row r="197" spans="10:11">
      <c r="J197" s="5"/>
      <c r="K197" s="5"/>
    </row>
    <row r="198" spans="10:11">
      <c r="J198" s="5"/>
      <c r="K198" s="5"/>
    </row>
    <row r="199" spans="10:11">
      <c r="J199" s="5"/>
      <c r="K199" s="5"/>
    </row>
    <row r="200" spans="10:11">
      <c r="J200" s="5"/>
      <c r="K200" s="5"/>
    </row>
    <row r="201" spans="10:11">
      <c r="J201" s="5"/>
      <c r="K201" s="5"/>
    </row>
    <row r="202" spans="10:11">
      <c r="J202" s="5"/>
      <c r="K202" s="5"/>
    </row>
    <row r="203" spans="10:11">
      <c r="J203" s="5"/>
      <c r="K203" s="5"/>
    </row>
    <row r="204" spans="10:11">
      <c r="J204" s="5"/>
      <c r="K204" s="5"/>
    </row>
    <row r="205" spans="10:11">
      <c r="J205" s="5"/>
      <c r="K205" s="5"/>
    </row>
  </sheetData>
  <sheetProtection password="C7A2"/>
  <mergeCells count="2">
    <mergeCell ref="C2:K2"/>
    <mergeCell ref="C132:J134"/>
  </mergeCells>
  <phoneticPr fontId="0" type="noConversion"/>
  <hyperlinks>
    <hyperlink ref="K5" r:id="rId1"/>
  </hyperlinks>
  <printOptions horizontalCentered="1" gridLines="1"/>
  <pageMargins left="0.55000000000000004" right="0.5" top="0.5" bottom="0.35" header="0.5" footer="0.5"/>
  <pageSetup scale="99" fitToHeight="5" orientation="portrait" r:id="rId2"/>
  <headerFooter alignWithMargins="0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00"/>
  <sheetViews>
    <sheetView topLeftCell="E1" workbookViewId="0">
      <selection activeCell="N23" sqref="N23"/>
    </sheetView>
  </sheetViews>
  <sheetFormatPr defaultRowHeight="12"/>
  <cols>
    <col min="1" max="1" width="24.42578125" bestFit="1" customWidth="1"/>
    <col min="2" max="2" width="12.42578125" style="115" customWidth="1"/>
    <col min="3" max="3" width="15.140625" style="122" bestFit="1" customWidth="1"/>
    <col min="4" max="4" width="5.85546875" style="115" bestFit="1" customWidth="1"/>
    <col min="5" max="5" width="12.42578125" style="114" customWidth="1"/>
    <col min="6" max="6" width="9.5703125" style="114" customWidth="1"/>
    <col min="7" max="8" width="12.42578125" style="103" customWidth="1"/>
    <col min="9" max="9" width="17.28515625" style="103" bestFit="1" customWidth="1"/>
    <col min="10" max="10" width="12.42578125" style="103" customWidth="1"/>
    <col min="11" max="11" width="12.42578125" style="113" customWidth="1"/>
    <col min="12" max="12" width="12.42578125" style="115" customWidth="1"/>
    <col min="13" max="13" width="15.140625" style="124" bestFit="1" customWidth="1"/>
    <col min="14" max="14" width="12.42578125" style="103" customWidth="1"/>
    <col min="15" max="21" width="12.42578125" style="113" customWidth="1"/>
    <col min="27" max="27" width="6.85546875" bestFit="1" customWidth="1"/>
    <col min="29" max="29" width="10.7109375" customWidth="1"/>
    <col min="30" max="30" width="10.140625" bestFit="1" customWidth="1"/>
    <col min="31" max="31" width="11.42578125" bestFit="1" customWidth="1"/>
    <col min="32" max="32" width="19.42578125" bestFit="1" customWidth="1"/>
    <col min="33" max="33" width="17" bestFit="1" customWidth="1"/>
    <col min="34" max="34" width="16.28515625" bestFit="1" customWidth="1"/>
    <col min="35" max="35" width="17.85546875" bestFit="1" customWidth="1"/>
    <col min="36" max="36" width="9.42578125" customWidth="1"/>
    <col min="37" max="37" width="19.85546875" bestFit="1" customWidth="1"/>
  </cols>
  <sheetData>
    <row r="1" spans="1:38" s="112" customFormat="1" ht="36.75" thickTop="1">
      <c r="A1" s="112" t="s">
        <v>98</v>
      </c>
      <c r="B1" s="118" t="s">
        <v>75</v>
      </c>
      <c r="C1" s="123" t="s">
        <v>127</v>
      </c>
      <c r="D1" s="118" t="s">
        <v>124</v>
      </c>
      <c r="E1" s="119" t="s">
        <v>99</v>
      </c>
      <c r="F1" s="119" t="s">
        <v>120</v>
      </c>
      <c r="G1" s="120" t="s">
        <v>100</v>
      </c>
      <c r="H1" s="120" t="s">
        <v>101</v>
      </c>
      <c r="I1" s="120" t="s">
        <v>102</v>
      </c>
      <c r="J1" s="120" t="s">
        <v>29</v>
      </c>
      <c r="L1" s="128"/>
      <c r="M1" s="136" t="s">
        <v>92</v>
      </c>
      <c r="N1" s="129"/>
      <c r="V1" s="112" t="s">
        <v>74</v>
      </c>
      <c r="W1" s="112" t="s">
        <v>75</v>
      </c>
      <c r="X1" s="112" t="s">
        <v>76</v>
      </c>
      <c r="Y1" s="112" t="s">
        <v>77</v>
      </c>
      <c r="Z1" s="112" t="s">
        <v>78</v>
      </c>
      <c r="AA1" s="112" t="s">
        <v>79</v>
      </c>
      <c r="AB1" s="112" t="s">
        <v>80</v>
      </c>
      <c r="AC1" s="112" t="s">
        <v>81</v>
      </c>
      <c r="AD1" s="112" t="s">
        <v>82</v>
      </c>
      <c r="AE1" s="121" t="s">
        <v>83</v>
      </c>
      <c r="AF1" s="121" t="s">
        <v>84</v>
      </c>
      <c r="AG1" s="121" t="s">
        <v>94</v>
      </c>
      <c r="AH1" s="121" t="s">
        <v>93</v>
      </c>
      <c r="AI1" s="121" t="s">
        <v>95</v>
      </c>
      <c r="AJ1" s="120" t="s">
        <v>85</v>
      </c>
      <c r="AK1" s="120" t="s">
        <v>86</v>
      </c>
      <c r="AL1" s="121" t="s">
        <v>87</v>
      </c>
    </row>
    <row r="2" spans="1:38" ht="36">
      <c r="A2" t="s">
        <v>103</v>
      </c>
      <c r="B2" s="115">
        <v>1206</v>
      </c>
      <c r="C2" s="122">
        <v>42924</v>
      </c>
      <c r="D2" s="115">
        <v>1</v>
      </c>
      <c r="E2" s="114">
        <v>8</v>
      </c>
      <c r="F2" s="114">
        <v>875</v>
      </c>
      <c r="G2" s="103">
        <f>E2*F2</f>
        <v>7000</v>
      </c>
      <c r="H2" s="103">
        <f>100*E2</f>
        <v>800</v>
      </c>
      <c r="I2" s="103">
        <v>1200</v>
      </c>
      <c r="J2" s="103">
        <f>SUM(G2:I2)*1.03*1.03</f>
        <v>9548.1</v>
      </c>
      <c r="L2" s="130" t="s">
        <v>124</v>
      </c>
      <c r="M2" s="131" t="s">
        <v>127</v>
      </c>
      <c r="N2" s="132" t="s">
        <v>125</v>
      </c>
      <c r="AL2">
        <v>12000</v>
      </c>
    </row>
    <row r="3" spans="1:38">
      <c r="L3" s="133">
        <v>1</v>
      </c>
      <c r="M3" s="134">
        <v>42924</v>
      </c>
      <c r="N3" s="135">
        <f t="shared" ref="N3:N13" si="0">SUMIFS(J:J,D:D,L3)</f>
        <v>9548.1</v>
      </c>
    </row>
    <row r="4" spans="1:38">
      <c r="A4" t="s">
        <v>104</v>
      </c>
      <c r="B4" s="115">
        <v>100</v>
      </c>
      <c r="C4" s="122">
        <v>42925</v>
      </c>
      <c r="D4" s="115">
        <v>2</v>
      </c>
      <c r="E4" s="114">
        <v>8</v>
      </c>
      <c r="F4" s="114">
        <v>80</v>
      </c>
      <c r="G4" s="103">
        <f t="shared" ref="G4:G22" si="1">E4*F4</f>
        <v>640</v>
      </c>
      <c r="H4" s="103">
        <f>E4*40</f>
        <v>320</v>
      </c>
      <c r="I4" s="103">
        <v>300</v>
      </c>
      <c r="J4" s="103">
        <f>SUM(G4:I4)</f>
        <v>1260</v>
      </c>
      <c r="L4" s="133">
        <v>2</v>
      </c>
      <c r="M4" s="134">
        <v>42925</v>
      </c>
      <c r="N4" s="135">
        <f t="shared" si="0"/>
        <v>15670</v>
      </c>
    </row>
    <row r="5" spans="1:38">
      <c r="A5" t="s">
        <v>105</v>
      </c>
      <c r="B5" s="115">
        <v>195</v>
      </c>
      <c r="C5" s="122">
        <v>42925</v>
      </c>
      <c r="D5" s="115">
        <v>2</v>
      </c>
      <c r="E5" s="114">
        <v>8</v>
      </c>
      <c r="F5" s="114">
        <v>80</v>
      </c>
      <c r="G5" s="103">
        <f t="shared" si="1"/>
        <v>640</v>
      </c>
      <c r="H5" s="103">
        <f>E5*40</f>
        <v>320</v>
      </c>
      <c r="I5" s="103">
        <v>300</v>
      </c>
      <c r="J5" s="103">
        <f t="shared" ref="J5:J20" si="2">SUM(G5:I5)</f>
        <v>1260</v>
      </c>
      <c r="L5" s="133">
        <v>3</v>
      </c>
      <c r="M5" s="134">
        <v>42926</v>
      </c>
      <c r="N5" s="135">
        <f t="shared" si="0"/>
        <v>15670</v>
      </c>
    </row>
    <row r="6" spans="1:38">
      <c r="A6" s="116" t="s">
        <v>119</v>
      </c>
      <c r="B6" s="115">
        <v>70</v>
      </c>
      <c r="C6" s="122">
        <v>42925</v>
      </c>
      <c r="D6" s="115">
        <v>2</v>
      </c>
      <c r="E6" s="114">
        <v>8</v>
      </c>
      <c r="F6" s="114">
        <v>85</v>
      </c>
      <c r="G6" s="103">
        <f t="shared" si="1"/>
        <v>680</v>
      </c>
      <c r="H6" s="103">
        <v>60</v>
      </c>
      <c r="I6" s="103">
        <v>0</v>
      </c>
      <c r="J6" s="103">
        <f t="shared" si="2"/>
        <v>740</v>
      </c>
      <c r="L6" s="133">
        <v>4</v>
      </c>
      <c r="M6" s="134">
        <v>42927</v>
      </c>
      <c r="N6" s="135">
        <f t="shared" si="0"/>
        <v>15670</v>
      </c>
    </row>
    <row r="7" spans="1:38">
      <c r="A7" t="s">
        <v>106</v>
      </c>
      <c r="B7" s="115">
        <v>165</v>
      </c>
      <c r="C7" s="122">
        <v>42925</v>
      </c>
      <c r="D7" s="115">
        <v>2</v>
      </c>
      <c r="E7" s="114">
        <v>8</v>
      </c>
      <c r="F7" s="114">
        <v>80</v>
      </c>
      <c r="G7" s="103">
        <f t="shared" si="1"/>
        <v>640</v>
      </c>
      <c r="H7" s="103">
        <f>E7*40</f>
        <v>320</v>
      </c>
      <c r="I7" s="103">
        <v>300</v>
      </c>
      <c r="J7" s="103">
        <f t="shared" si="2"/>
        <v>1260</v>
      </c>
      <c r="L7" s="133">
        <v>5</v>
      </c>
      <c r="M7" s="134">
        <v>42928</v>
      </c>
      <c r="N7" s="135">
        <f t="shared" si="0"/>
        <v>15670</v>
      </c>
    </row>
    <row r="8" spans="1:38">
      <c r="A8" s="116" t="s">
        <v>118</v>
      </c>
      <c r="B8" s="115">
        <v>90</v>
      </c>
      <c r="C8" s="122">
        <v>42925</v>
      </c>
      <c r="D8" s="115">
        <v>2</v>
      </c>
      <c r="E8" s="114">
        <v>8</v>
      </c>
      <c r="F8" s="114">
        <v>85</v>
      </c>
      <c r="G8" s="103">
        <f t="shared" si="1"/>
        <v>680</v>
      </c>
      <c r="H8" s="103">
        <v>60</v>
      </c>
      <c r="I8" s="103">
        <v>0</v>
      </c>
      <c r="J8" s="103">
        <f t="shared" si="2"/>
        <v>740</v>
      </c>
      <c r="L8" s="133">
        <v>6</v>
      </c>
      <c r="M8" s="134">
        <v>42929</v>
      </c>
      <c r="N8" s="135">
        <f t="shared" si="0"/>
        <v>15670</v>
      </c>
    </row>
    <row r="9" spans="1:38">
      <c r="A9" s="116" t="s">
        <v>97</v>
      </c>
      <c r="B9" s="115">
        <v>60</v>
      </c>
      <c r="C9" s="122">
        <v>42925</v>
      </c>
      <c r="D9" s="115">
        <v>2</v>
      </c>
      <c r="E9" s="114">
        <v>8</v>
      </c>
      <c r="F9" s="114">
        <v>85</v>
      </c>
      <c r="G9" s="103">
        <f t="shared" si="1"/>
        <v>680</v>
      </c>
      <c r="H9" s="103">
        <v>60</v>
      </c>
      <c r="I9" s="103">
        <v>0</v>
      </c>
      <c r="J9" s="103">
        <f t="shared" si="2"/>
        <v>740</v>
      </c>
      <c r="L9" s="133">
        <v>7</v>
      </c>
      <c r="M9" s="134">
        <v>42930</v>
      </c>
      <c r="N9" s="135">
        <f t="shared" si="0"/>
        <v>15670</v>
      </c>
    </row>
    <row r="10" spans="1:38">
      <c r="A10" t="s">
        <v>107</v>
      </c>
      <c r="B10" s="115">
        <v>230</v>
      </c>
      <c r="C10" s="122">
        <v>42925</v>
      </c>
      <c r="D10" s="115">
        <v>2</v>
      </c>
      <c r="E10" s="114">
        <v>8</v>
      </c>
      <c r="F10" s="114">
        <v>90</v>
      </c>
      <c r="G10" s="103">
        <f t="shared" si="1"/>
        <v>720</v>
      </c>
      <c r="H10" s="103">
        <f>E10*40</f>
        <v>320</v>
      </c>
      <c r="I10" s="103">
        <v>300</v>
      </c>
      <c r="J10" s="103">
        <f t="shared" si="2"/>
        <v>1340</v>
      </c>
      <c r="L10" s="133">
        <v>8</v>
      </c>
      <c r="M10" s="134">
        <v>42931</v>
      </c>
      <c r="N10" s="135">
        <f t="shared" si="0"/>
        <v>26088.1</v>
      </c>
    </row>
    <row r="11" spans="1:38">
      <c r="A11" t="s">
        <v>108</v>
      </c>
      <c r="B11" s="115">
        <v>440</v>
      </c>
      <c r="C11" s="122">
        <v>42925</v>
      </c>
      <c r="D11" s="115">
        <v>2</v>
      </c>
      <c r="E11" s="114">
        <v>6</v>
      </c>
      <c r="F11" s="114">
        <v>140</v>
      </c>
      <c r="G11" s="103">
        <f t="shared" si="1"/>
        <v>840</v>
      </c>
      <c r="H11" s="103">
        <f t="shared" ref="H11:H14" si="3">E11*40</f>
        <v>240</v>
      </c>
      <c r="I11" s="103">
        <v>350</v>
      </c>
      <c r="J11" s="103">
        <f t="shared" si="2"/>
        <v>1430</v>
      </c>
      <c r="L11" s="133">
        <v>9</v>
      </c>
      <c r="M11" s="134">
        <v>42932</v>
      </c>
      <c r="N11" s="135">
        <f t="shared" si="0"/>
        <v>9440</v>
      </c>
    </row>
    <row r="12" spans="1:38">
      <c r="A12" t="s">
        <v>110</v>
      </c>
      <c r="B12" s="115">
        <v>245</v>
      </c>
      <c r="C12" s="122">
        <v>42925</v>
      </c>
      <c r="D12" s="115">
        <v>2</v>
      </c>
      <c r="E12" s="114">
        <v>6</v>
      </c>
      <c r="F12" s="114">
        <v>90</v>
      </c>
      <c r="G12" s="103">
        <f t="shared" si="1"/>
        <v>540</v>
      </c>
      <c r="H12" s="103">
        <f t="shared" si="3"/>
        <v>240</v>
      </c>
      <c r="I12" s="103">
        <v>350</v>
      </c>
      <c r="J12" s="103">
        <f t="shared" si="2"/>
        <v>1130</v>
      </c>
      <c r="L12" s="133">
        <v>10</v>
      </c>
      <c r="M12" s="134">
        <v>42933</v>
      </c>
      <c r="N12" s="135">
        <f t="shared" si="0"/>
        <v>10418.1</v>
      </c>
      <c r="V12" s="108"/>
    </row>
    <row r="13" spans="1:38" ht="12.75" thickBot="1">
      <c r="A13" s="116" t="s">
        <v>111</v>
      </c>
      <c r="B13" s="115">
        <v>240</v>
      </c>
      <c r="C13" s="122">
        <v>42925</v>
      </c>
      <c r="D13" s="115">
        <v>2</v>
      </c>
      <c r="E13" s="114">
        <v>6</v>
      </c>
      <c r="F13" s="114">
        <v>90</v>
      </c>
      <c r="G13" s="103">
        <f t="shared" si="1"/>
        <v>540</v>
      </c>
      <c r="H13" s="103">
        <f t="shared" si="3"/>
        <v>240</v>
      </c>
      <c r="I13" s="103">
        <v>350</v>
      </c>
      <c r="J13" s="103">
        <f t="shared" si="2"/>
        <v>1130</v>
      </c>
      <c r="L13" s="133">
        <v>11</v>
      </c>
      <c r="M13" s="134">
        <v>42934</v>
      </c>
      <c r="N13" s="135">
        <f t="shared" si="0"/>
        <v>9548.1</v>
      </c>
    </row>
    <row r="14" spans="1:38" ht="13.5" thickTop="1" thickBot="1">
      <c r="A14" s="116" t="s">
        <v>112</v>
      </c>
      <c r="B14" s="115">
        <v>135</v>
      </c>
      <c r="C14" s="122">
        <v>42925</v>
      </c>
      <c r="D14" s="115">
        <v>2</v>
      </c>
      <c r="E14" s="114">
        <v>6</v>
      </c>
      <c r="F14" s="114">
        <v>90</v>
      </c>
      <c r="G14" s="103">
        <f t="shared" si="1"/>
        <v>540</v>
      </c>
      <c r="H14" s="103">
        <f t="shared" si="3"/>
        <v>240</v>
      </c>
      <c r="I14" s="103">
        <v>300</v>
      </c>
      <c r="J14" s="103">
        <f t="shared" si="2"/>
        <v>1080</v>
      </c>
      <c r="L14" s="137" t="s">
        <v>126</v>
      </c>
      <c r="M14" s="138"/>
      <c r="N14" s="139">
        <f>SUM(N3:N13)</f>
        <v>159062.40000000002</v>
      </c>
    </row>
    <row r="15" spans="1:38" ht="12.75" thickTop="1">
      <c r="A15" s="116" t="s">
        <v>121</v>
      </c>
      <c r="B15" s="115">
        <v>90</v>
      </c>
      <c r="C15" s="122">
        <v>42925</v>
      </c>
      <c r="D15" s="115">
        <v>2</v>
      </c>
      <c r="E15" s="114">
        <v>6</v>
      </c>
      <c r="F15" s="114">
        <v>85</v>
      </c>
      <c r="G15" s="103">
        <f t="shared" si="1"/>
        <v>510</v>
      </c>
      <c r="H15" s="103">
        <v>80</v>
      </c>
      <c r="I15" s="103">
        <v>300</v>
      </c>
      <c r="J15" s="103">
        <f t="shared" si="2"/>
        <v>890</v>
      </c>
    </row>
    <row r="16" spans="1:38">
      <c r="A16" s="117" t="s">
        <v>113</v>
      </c>
      <c r="B16" s="115">
        <v>150</v>
      </c>
      <c r="C16" s="122">
        <v>42925</v>
      </c>
      <c r="D16" s="115">
        <v>2</v>
      </c>
      <c r="E16" s="114">
        <v>6</v>
      </c>
      <c r="F16" s="114">
        <v>55</v>
      </c>
      <c r="G16" s="103">
        <f t="shared" si="1"/>
        <v>330</v>
      </c>
      <c r="H16" s="103">
        <v>60</v>
      </c>
      <c r="I16" s="103">
        <v>0</v>
      </c>
      <c r="J16" s="103">
        <f t="shared" si="2"/>
        <v>390</v>
      </c>
    </row>
    <row r="17" spans="1:10">
      <c r="A17" s="117" t="s">
        <v>114</v>
      </c>
      <c r="B17" s="115">
        <v>150</v>
      </c>
      <c r="C17" s="122">
        <v>42925</v>
      </c>
      <c r="D17" s="115">
        <v>2</v>
      </c>
      <c r="E17" s="114">
        <v>6</v>
      </c>
      <c r="F17" s="114">
        <v>55</v>
      </c>
      <c r="G17" s="103">
        <f t="shared" si="1"/>
        <v>330</v>
      </c>
      <c r="H17" s="103">
        <v>60</v>
      </c>
      <c r="I17" s="103">
        <v>0</v>
      </c>
      <c r="J17" s="103">
        <f t="shared" si="2"/>
        <v>390</v>
      </c>
    </row>
    <row r="18" spans="1:10">
      <c r="A18" s="117" t="s">
        <v>115</v>
      </c>
      <c r="B18" s="115">
        <v>150</v>
      </c>
      <c r="C18" s="122">
        <v>42925</v>
      </c>
      <c r="D18" s="115">
        <v>2</v>
      </c>
      <c r="E18" s="114">
        <v>6</v>
      </c>
      <c r="F18" s="114">
        <v>55</v>
      </c>
      <c r="G18" s="103">
        <f t="shared" si="1"/>
        <v>330</v>
      </c>
      <c r="H18" s="103">
        <v>60</v>
      </c>
      <c r="I18" s="103">
        <v>0</v>
      </c>
      <c r="J18" s="103">
        <f t="shared" si="2"/>
        <v>390</v>
      </c>
    </row>
    <row r="19" spans="1:10">
      <c r="A19" s="117" t="s">
        <v>116</v>
      </c>
      <c r="B19" s="115">
        <v>150</v>
      </c>
      <c r="C19" s="122">
        <v>42925</v>
      </c>
      <c r="D19" s="115">
        <v>2</v>
      </c>
      <c r="E19" s="114">
        <v>6</v>
      </c>
      <c r="F19" s="114">
        <v>55</v>
      </c>
      <c r="G19" s="103">
        <f t="shared" si="1"/>
        <v>330</v>
      </c>
      <c r="H19" s="103">
        <v>60</v>
      </c>
      <c r="I19" s="103">
        <v>0</v>
      </c>
      <c r="J19" s="103">
        <f t="shared" si="2"/>
        <v>390</v>
      </c>
    </row>
    <row r="20" spans="1:10">
      <c r="A20" s="117" t="s">
        <v>117</v>
      </c>
      <c r="B20" s="115">
        <v>150</v>
      </c>
      <c r="C20" s="122">
        <v>42925</v>
      </c>
      <c r="D20" s="115">
        <v>2</v>
      </c>
      <c r="E20" s="114">
        <v>6</v>
      </c>
      <c r="F20" s="114">
        <v>55</v>
      </c>
      <c r="G20" s="103">
        <f t="shared" si="1"/>
        <v>330</v>
      </c>
      <c r="H20" s="103">
        <v>60</v>
      </c>
      <c r="I20" s="103">
        <v>0</v>
      </c>
      <c r="J20" s="103">
        <f t="shared" si="2"/>
        <v>390</v>
      </c>
    </row>
    <row r="21" spans="1:10">
      <c r="A21" t="s">
        <v>122</v>
      </c>
      <c r="B21" s="115">
        <v>150</v>
      </c>
      <c r="C21" s="122">
        <v>42925</v>
      </c>
      <c r="D21" s="115">
        <v>2</v>
      </c>
      <c r="E21" s="114">
        <v>6</v>
      </c>
      <c r="F21" s="114">
        <v>50</v>
      </c>
      <c r="G21" s="103">
        <f t="shared" si="1"/>
        <v>300</v>
      </c>
      <c r="H21" s="103">
        <v>60</v>
      </c>
      <c r="I21" s="103">
        <v>0</v>
      </c>
      <c r="J21" s="103">
        <f>SUM(G21:I21)</f>
        <v>360</v>
      </c>
    </row>
    <row r="22" spans="1:10">
      <c r="A22" s="116" t="s">
        <v>123</v>
      </c>
      <c r="B22" s="115">
        <v>150</v>
      </c>
      <c r="C22" s="122">
        <v>42925</v>
      </c>
      <c r="D22" s="115">
        <v>2</v>
      </c>
      <c r="E22" s="114">
        <v>6</v>
      </c>
      <c r="F22" s="114">
        <v>50</v>
      </c>
      <c r="G22" s="103">
        <f t="shared" si="1"/>
        <v>300</v>
      </c>
      <c r="H22" s="103">
        <v>60</v>
      </c>
      <c r="I22" s="103">
        <v>0</v>
      </c>
      <c r="J22" s="103">
        <f>SUM(G22:I22)</f>
        <v>360</v>
      </c>
    </row>
    <row r="24" spans="1:10">
      <c r="A24" t="s">
        <v>104</v>
      </c>
      <c r="B24" s="115">
        <v>100</v>
      </c>
      <c r="C24" s="122">
        <v>42926</v>
      </c>
      <c r="D24" s="115">
        <v>3</v>
      </c>
      <c r="E24" s="114">
        <v>8</v>
      </c>
      <c r="F24" s="114">
        <v>80</v>
      </c>
      <c r="G24" s="103">
        <f t="shared" ref="G24:G42" si="4">E24*F24</f>
        <v>640</v>
      </c>
      <c r="H24" s="103">
        <f>E24*40</f>
        <v>320</v>
      </c>
      <c r="I24" s="103">
        <v>300</v>
      </c>
      <c r="J24" s="103">
        <f>SUM(G24:I24)</f>
        <v>1260</v>
      </c>
    </row>
    <row r="25" spans="1:10">
      <c r="A25" t="s">
        <v>105</v>
      </c>
      <c r="B25" s="115">
        <v>195</v>
      </c>
      <c r="C25" s="122">
        <v>42926</v>
      </c>
      <c r="D25" s="115">
        <v>3</v>
      </c>
      <c r="E25" s="114">
        <v>8</v>
      </c>
      <c r="F25" s="114">
        <v>80</v>
      </c>
      <c r="G25" s="103">
        <f t="shared" si="4"/>
        <v>640</v>
      </c>
      <c r="H25" s="103">
        <f>E25*40</f>
        <v>320</v>
      </c>
      <c r="I25" s="103">
        <v>300</v>
      </c>
      <c r="J25" s="103">
        <f t="shared" ref="J25:J40" si="5">SUM(G25:I25)</f>
        <v>1260</v>
      </c>
    </row>
    <row r="26" spans="1:10">
      <c r="A26" s="116" t="s">
        <v>119</v>
      </c>
      <c r="B26" s="115">
        <v>70</v>
      </c>
      <c r="C26" s="122">
        <v>42926</v>
      </c>
      <c r="D26" s="115">
        <v>3</v>
      </c>
      <c r="E26" s="114">
        <v>8</v>
      </c>
      <c r="F26" s="114">
        <v>85</v>
      </c>
      <c r="G26" s="103">
        <f t="shared" si="4"/>
        <v>680</v>
      </c>
      <c r="H26" s="103">
        <v>60</v>
      </c>
      <c r="I26" s="103">
        <v>0</v>
      </c>
      <c r="J26" s="103">
        <f t="shared" si="5"/>
        <v>740</v>
      </c>
    </row>
    <row r="27" spans="1:10">
      <c r="A27" t="s">
        <v>106</v>
      </c>
      <c r="B27" s="115">
        <v>165</v>
      </c>
      <c r="C27" s="122">
        <v>42926</v>
      </c>
      <c r="D27" s="115">
        <v>3</v>
      </c>
      <c r="E27" s="114">
        <v>8</v>
      </c>
      <c r="F27" s="114">
        <v>80</v>
      </c>
      <c r="G27" s="103">
        <f t="shared" si="4"/>
        <v>640</v>
      </c>
      <c r="H27" s="103">
        <f>E27*40</f>
        <v>320</v>
      </c>
      <c r="I27" s="103">
        <v>300</v>
      </c>
      <c r="J27" s="103">
        <f t="shared" si="5"/>
        <v>1260</v>
      </c>
    </row>
    <row r="28" spans="1:10">
      <c r="A28" s="116" t="s">
        <v>118</v>
      </c>
      <c r="B28" s="115">
        <v>90</v>
      </c>
      <c r="C28" s="122">
        <v>42926</v>
      </c>
      <c r="D28" s="115">
        <v>3</v>
      </c>
      <c r="E28" s="114">
        <v>8</v>
      </c>
      <c r="F28" s="114">
        <v>85</v>
      </c>
      <c r="G28" s="103">
        <f t="shared" si="4"/>
        <v>680</v>
      </c>
      <c r="H28" s="103">
        <v>60</v>
      </c>
      <c r="I28" s="103">
        <v>0</v>
      </c>
      <c r="J28" s="103">
        <f t="shared" si="5"/>
        <v>740</v>
      </c>
    </row>
    <row r="29" spans="1:10">
      <c r="A29" s="116" t="s">
        <v>97</v>
      </c>
      <c r="B29" s="115">
        <v>60</v>
      </c>
      <c r="C29" s="122">
        <v>42926</v>
      </c>
      <c r="D29" s="115">
        <v>3</v>
      </c>
      <c r="E29" s="114">
        <v>8</v>
      </c>
      <c r="F29" s="114">
        <v>85</v>
      </c>
      <c r="G29" s="103">
        <f t="shared" si="4"/>
        <v>680</v>
      </c>
      <c r="H29" s="103">
        <v>60</v>
      </c>
      <c r="I29" s="103">
        <v>0</v>
      </c>
      <c r="J29" s="103">
        <f t="shared" si="5"/>
        <v>740</v>
      </c>
    </row>
    <row r="30" spans="1:10">
      <c r="A30" t="s">
        <v>107</v>
      </c>
      <c r="B30" s="115">
        <v>230</v>
      </c>
      <c r="C30" s="122">
        <v>42926</v>
      </c>
      <c r="D30" s="115">
        <v>3</v>
      </c>
      <c r="E30" s="114">
        <v>8</v>
      </c>
      <c r="F30" s="114">
        <v>90</v>
      </c>
      <c r="G30" s="103">
        <f t="shared" si="4"/>
        <v>720</v>
      </c>
      <c r="H30" s="103">
        <f>E30*40</f>
        <v>320</v>
      </c>
      <c r="I30" s="103">
        <v>300</v>
      </c>
      <c r="J30" s="103">
        <f t="shared" si="5"/>
        <v>1340</v>
      </c>
    </row>
    <row r="31" spans="1:10">
      <c r="A31" t="s">
        <v>108</v>
      </c>
      <c r="B31" s="115">
        <v>440</v>
      </c>
      <c r="C31" s="122">
        <v>42926</v>
      </c>
      <c r="D31" s="115">
        <v>3</v>
      </c>
      <c r="E31" s="114">
        <v>6</v>
      </c>
      <c r="F31" s="114">
        <v>140</v>
      </c>
      <c r="G31" s="103">
        <f t="shared" si="4"/>
        <v>840</v>
      </c>
      <c r="H31" s="103">
        <f t="shared" ref="H31:H34" si="6">E31*40</f>
        <v>240</v>
      </c>
      <c r="I31" s="103">
        <v>350</v>
      </c>
      <c r="J31" s="103">
        <f t="shared" si="5"/>
        <v>1430</v>
      </c>
    </row>
    <row r="32" spans="1:10">
      <c r="A32" t="s">
        <v>110</v>
      </c>
      <c r="B32" s="115">
        <v>245</v>
      </c>
      <c r="C32" s="122">
        <v>42926</v>
      </c>
      <c r="D32" s="115">
        <v>3</v>
      </c>
      <c r="E32" s="114">
        <v>6</v>
      </c>
      <c r="F32" s="114">
        <v>90</v>
      </c>
      <c r="G32" s="103">
        <f t="shared" si="4"/>
        <v>540</v>
      </c>
      <c r="H32" s="103">
        <f t="shared" si="6"/>
        <v>240</v>
      </c>
      <c r="I32" s="103">
        <v>350</v>
      </c>
      <c r="J32" s="103">
        <f t="shared" si="5"/>
        <v>1130</v>
      </c>
    </row>
    <row r="33" spans="1:10">
      <c r="A33" s="116" t="s">
        <v>111</v>
      </c>
      <c r="B33" s="115">
        <v>240</v>
      </c>
      <c r="C33" s="122">
        <v>42926</v>
      </c>
      <c r="D33" s="115">
        <v>3</v>
      </c>
      <c r="E33" s="114">
        <v>6</v>
      </c>
      <c r="F33" s="114">
        <v>90</v>
      </c>
      <c r="G33" s="103">
        <f t="shared" si="4"/>
        <v>540</v>
      </c>
      <c r="H33" s="103">
        <f t="shared" si="6"/>
        <v>240</v>
      </c>
      <c r="I33" s="103">
        <v>350</v>
      </c>
      <c r="J33" s="103">
        <f t="shared" si="5"/>
        <v>1130</v>
      </c>
    </row>
    <row r="34" spans="1:10">
      <c r="A34" s="116" t="s">
        <v>112</v>
      </c>
      <c r="B34" s="115">
        <v>135</v>
      </c>
      <c r="C34" s="122">
        <v>42926</v>
      </c>
      <c r="D34" s="115">
        <v>3</v>
      </c>
      <c r="E34" s="114">
        <v>6</v>
      </c>
      <c r="F34" s="114">
        <v>90</v>
      </c>
      <c r="G34" s="103">
        <f t="shared" si="4"/>
        <v>540</v>
      </c>
      <c r="H34" s="103">
        <f t="shared" si="6"/>
        <v>240</v>
      </c>
      <c r="I34" s="103">
        <v>300</v>
      </c>
      <c r="J34" s="103">
        <f t="shared" si="5"/>
        <v>1080</v>
      </c>
    </row>
    <row r="35" spans="1:10">
      <c r="A35" s="116" t="s">
        <v>121</v>
      </c>
      <c r="B35" s="115">
        <v>90</v>
      </c>
      <c r="C35" s="122">
        <v>42926</v>
      </c>
      <c r="D35" s="115">
        <v>3</v>
      </c>
      <c r="E35" s="114">
        <v>6</v>
      </c>
      <c r="F35" s="114">
        <v>85</v>
      </c>
      <c r="G35" s="103">
        <f t="shared" si="4"/>
        <v>510</v>
      </c>
      <c r="H35" s="103">
        <v>80</v>
      </c>
      <c r="I35" s="103">
        <v>300</v>
      </c>
      <c r="J35" s="103">
        <f t="shared" si="5"/>
        <v>890</v>
      </c>
    </row>
    <row r="36" spans="1:10">
      <c r="A36" s="117" t="s">
        <v>113</v>
      </c>
      <c r="B36" s="115">
        <v>150</v>
      </c>
      <c r="C36" s="122">
        <v>42926</v>
      </c>
      <c r="D36" s="115">
        <v>3</v>
      </c>
      <c r="E36" s="114">
        <v>6</v>
      </c>
      <c r="F36" s="114">
        <v>55</v>
      </c>
      <c r="G36" s="103">
        <f t="shared" si="4"/>
        <v>330</v>
      </c>
      <c r="H36" s="103">
        <v>60</v>
      </c>
      <c r="I36" s="103">
        <v>0</v>
      </c>
      <c r="J36" s="103">
        <f t="shared" si="5"/>
        <v>390</v>
      </c>
    </row>
    <row r="37" spans="1:10">
      <c r="A37" s="117" t="s">
        <v>114</v>
      </c>
      <c r="B37" s="115">
        <v>150</v>
      </c>
      <c r="C37" s="122">
        <v>42926</v>
      </c>
      <c r="D37" s="115">
        <v>3</v>
      </c>
      <c r="E37" s="114">
        <v>6</v>
      </c>
      <c r="F37" s="114">
        <v>55</v>
      </c>
      <c r="G37" s="103">
        <f t="shared" si="4"/>
        <v>330</v>
      </c>
      <c r="H37" s="103">
        <v>60</v>
      </c>
      <c r="I37" s="103">
        <v>0</v>
      </c>
      <c r="J37" s="103">
        <f t="shared" si="5"/>
        <v>390</v>
      </c>
    </row>
    <row r="38" spans="1:10">
      <c r="A38" s="117" t="s">
        <v>115</v>
      </c>
      <c r="B38" s="115">
        <v>150</v>
      </c>
      <c r="C38" s="122">
        <v>42926</v>
      </c>
      <c r="D38" s="115">
        <v>3</v>
      </c>
      <c r="E38" s="114">
        <v>6</v>
      </c>
      <c r="F38" s="114">
        <v>55</v>
      </c>
      <c r="G38" s="103">
        <f t="shared" si="4"/>
        <v>330</v>
      </c>
      <c r="H38" s="103">
        <v>60</v>
      </c>
      <c r="I38" s="103">
        <v>0</v>
      </c>
      <c r="J38" s="103">
        <f t="shared" si="5"/>
        <v>390</v>
      </c>
    </row>
    <row r="39" spans="1:10">
      <c r="A39" s="117" t="s">
        <v>116</v>
      </c>
      <c r="B39" s="115">
        <v>150</v>
      </c>
      <c r="C39" s="122">
        <v>42926</v>
      </c>
      <c r="D39" s="115">
        <v>3</v>
      </c>
      <c r="E39" s="114">
        <v>6</v>
      </c>
      <c r="F39" s="114">
        <v>55</v>
      </c>
      <c r="G39" s="103">
        <f t="shared" si="4"/>
        <v>330</v>
      </c>
      <c r="H39" s="103">
        <v>60</v>
      </c>
      <c r="I39" s="103">
        <v>0</v>
      </c>
      <c r="J39" s="103">
        <f t="shared" si="5"/>
        <v>390</v>
      </c>
    </row>
    <row r="40" spans="1:10">
      <c r="A40" s="117" t="s">
        <v>117</v>
      </c>
      <c r="B40" s="115">
        <v>150</v>
      </c>
      <c r="C40" s="122">
        <v>42926</v>
      </c>
      <c r="D40" s="115">
        <v>3</v>
      </c>
      <c r="E40" s="114">
        <v>6</v>
      </c>
      <c r="F40" s="114">
        <v>55</v>
      </c>
      <c r="G40" s="103">
        <f t="shared" si="4"/>
        <v>330</v>
      </c>
      <c r="H40" s="103">
        <v>60</v>
      </c>
      <c r="I40" s="103">
        <v>0</v>
      </c>
      <c r="J40" s="103">
        <f t="shared" si="5"/>
        <v>390</v>
      </c>
    </row>
    <row r="41" spans="1:10">
      <c r="A41" t="s">
        <v>122</v>
      </c>
      <c r="B41" s="115">
        <v>150</v>
      </c>
      <c r="C41" s="122">
        <v>42926</v>
      </c>
      <c r="D41" s="115">
        <v>3</v>
      </c>
      <c r="E41" s="114">
        <v>6</v>
      </c>
      <c r="F41" s="114">
        <v>50</v>
      </c>
      <c r="G41" s="103">
        <f t="shared" si="4"/>
        <v>300</v>
      </c>
      <c r="H41" s="103">
        <v>60</v>
      </c>
      <c r="I41" s="103">
        <v>0</v>
      </c>
      <c r="J41" s="103">
        <f>SUM(G41:I41)</f>
        <v>360</v>
      </c>
    </row>
    <row r="42" spans="1:10">
      <c r="A42" s="116" t="s">
        <v>123</v>
      </c>
      <c r="B42" s="115">
        <v>150</v>
      </c>
      <c r="C42" s="122">
        <v>42926</v>
      </c>
      <c r="D42" s="115">
        <v>3</v>
      </c>
      <c r="E42" s="114">
        <v>6</v>
      </c>
      <c r="F42" s="114">
        <v>50</v>
      </c>
      <c r="G42" s="103">
        <f t="shared" si="4"/>
        <v>300</v>
      </c>
      <c r="H42" s="103">
        <v>60</v>
      </c>
      <c r="I42" s="103">
        <v>0</v>
      </c>
      <c r="J42" s="103">
        <f>SUM(G42:I42)</f>
        <v>360</v>
      </c>
    </row>
    <row r="44" spans="1:10">
      <c r="A44" t="s">
        <v>104</v>
      </c>
      <c r="B44" s="115">
        <v>100</v>
      </c>
      <c r="C44" s="122">
        <v>42927</v>
      </c>
      <c r="D44" s="115">
        <v>4</v>
      </c>
      <c r="E44" s="114">
        <v>8</v>
      </c>
      <c r="F44" s="114">
        <v>80</v>
      </c>
      <c r="G44" s="103">
        <f t="shared" ref="G44:G62" si="7">E44*F44</f>
        <v>640</v>
      </c>
      <c r="H44" s="103">
        <f>E44*40</f>
        <v>320</v>
      </c>
      <c r="I44" s="103">
        <v>300</v>
      </c>
      <c r="J44" s="103">
        <f>SUM(G44:I44)</f>
        <v>1260</v>
      </c>
    </row>
    <row r="45" spans="1:10">
      <c r="A45" t="s">
        <v>105</v>
      </c>
      <c r="B45" s="115">
        <v>195</v>
      </c>
      <c r="C45" s="122">
        <v>42927</v>
      </c>
      <c r="D45" s="115">
        <v>4</v>
      </c>
      <c r="E45" s="114">
        <v>8</v>
      </c>
      <c r="F45" s="114">
        <v>80</v>
      </c>
      <c r="G45" s="103">
        <f t="shared" si="7"/>
        <v>640</v>
      </c>
      <c r="H45" s="103">
        <f>E45*40</f>
        <v>320</v>
      </c>
      <c r="I45" s="103">
        <v>300</v>
      </c>
      <c r="J45" s="103">
        <f t="shared" ref="J45:J60" si="8">SUM(G45:I45)</f>
        <v>1260</v>
      </c>
    </row>
    <row r="46" spans="1:10">
      <c r="A46" s="116" t="s">
        <v>119</v>
      </c>
      <c r="B46" s="115">
        <v>70</v>
      </c>
      <c r="C46" s="122">
        <v>42927</v>
      </c>
      <c r="D46" s="115">
        <v>4</v>
      </c>
      <c r="E46" s="114">
        <v>8</v>
      </c>
      <c r="F46" s="114">
        <v>85</v>
      </c>
      <c r="G46" s="103">
        <f t="shared" si="7"/>
        <v>680</v>
      </c>
      <c r="H46" s="103">
        <v>60</v>
      </c>
      <c r="I46" s="103">
        <v>0</v>
      </c>
      <c r="J46" s="103">
        <f t="shared" si="8"/>
        <v>740</v>
      </c>
    </row>
    <row r="47" spans="1:10">
      <c r="A47" t="s">
        <v>106</v>
      </c>
      <c r="B47" s="115">
        <v>165</v>
      </c>
      <c r="C47" s="122">
        <v>42927</v>
      </c>
      <c r="D47" s="115">
        <v>4</v>
      </c>
      <c r="E47" s="114">
        <v>8</v>
      </c>
      <c r="F47" s="114">
        <v>80</v>
      </c>
      <c r="G47" s="103">
        <f t="shared" si="7"/>
        <v>640</v>
      </c>
      <c r="H47" s="103">
        <f>E47*40</f>
        <v>320</v>
      </c>
      <c r="I47" s="103">
        <v>300</v>
      </c>
      <c r="J47" s="103">
        <f t="shared" si="8"/>
        <v>1260</v>
      </c>
    </row>
    <row r="48" spans="1:10">
      <c r="A48" s="116" t="s">
        <v>118</v>
      </c>
      <c r="B48" s="115">
        <v>90</v>
      </c>
      <c r="C48" s="122">
        <v>42927</v>
      </c>
      <c r="D48" s="115">
        <v>4</v>
      </c>
      <c r="E48" s="114">
        <v>8</v>
      </c>
      <c r="F48" s="114">
        <v>85</v>
      </c>
      <c r="G48" s="103">
        <f t="shared" si="7"/>
        <v>680</v>
      </c>
      <c r="H48" s="103">
        <v>60</v>
      </c>
      <c r="I48" s="103">
        <v>0</v>
      </c>
      <c r="J48" s="103">
        <f t="shared" si="8"/>
        <v>740</v>
      </c>
    </row>
    <row r="49" spans="1:10">
      <c r="A49" s="116" t="s">
        <v>97</v>
      </c>
      <c r="B49" s="115">
        <v>60</v>
      </c>
      <c r="C49" s="122">
        <v>42927</v>
      </c>
      <c r="D49" s="115">
        <v>4</v>
      </c>
      <c r="E49" s="114">
        <v>8</v>
      </c>
      <c r="F49" s="114">
        <v>85</v>
      </c>
      <c r="G49" s="103">
        <f t="shared" si="7"/>
        <v>680</v>
      </c>
      <c r="H49" s="103">
        <v>60</v>
      </c>
      <c r="I49" s="103">
        <v>0</v>
      </c>
      <c r="J49" s="103">
        <f t="shared" si="8"/>
        <v>740</v>
      </c>
    </row>
    <row r="50" spans="1:10">
      <c r="A50" t="s">
        <v>107</v>
      </c>
      <c r="B50" s="115">
        <v>230</v>
      </c>
      <c r="C50" s="122">
        <v>42927</v>
      </c>
      <c r="D50" s="115">
        <v>4</v>
      </c>
      <c r="E50" s="114">
        <v>8</v>
      </c>
      <c r="F50" s="114">
        <v>90</v>
      </c>
      <c r="G50" s="103">
        <f t="shared" si="7"/>
        <v>720</v>
      </c>
      <c r="H50" s="103">
        <f>E50*40</f>
        <v>320</v>
      </c>
      <c r="I50" s="103">
        <v>300</v>
      </c>
      <c r="J50" s="103">
        <f t="shared" si="8"/>
        <v>1340</v>
      </c>
    </row>
    <row r="51" spans="1:10">
      <c r="A51" t="s">
        <v>108</v>
      </c>
      <c r="B51" s="115">
        <v>440</v>
      </c>
      <c r="C51" s="122">
        <v>42927</v>
      </c>
      <c r="D51" s="115">
        <v>4</v>
      </c>
      <c r="E51" s="114">
        <v>6</v>
      </c>
      <c r="F51" s="114">
        <v>140</v>
      </c>
      <c r="G51" s="103">
        <f t="shared" si="7"/>
        <v>840</v>
      </c>
      <c r="H51" s="103">
        <f t="shared" ref="H51:H54" si="9">E51*40</f>
        <v>240</v>
      </c>
      <c r="I51" s="103">
        <v>350</v>
      </c>
      <c r="J51" s="103">
        <f t="shared" si="8"/>
        <v>1430</v>
      </c>
    </row>
    <row r="52" spans="1:10">
      <c r="A52" t="s">
        <v>110</v>
      </c>
      <c r="B52" s="115">
        <v>245</v>
      </c>
      <c r="C52" s="122">
        <v>42927</v>
      </c>
      <c r="D52" s="115">
        <v>4</v>
      </c>
      <c r="E52" s="114">
        <v>6</v>
      </c>
      <c r="F52" s="114">
        <v>90</v>
      </c>
      <c r="G52" s="103">
        <f t="shared" si="7"/>
        <v>540</v>
      </c>
      <c r="H52" s="103">
        <f t="shared" si="9"/>
        <v>240</v>
      </c>
      <c r="I52" s="103">
        <v>350</v>
      </c>
      <c r="J52" s="103">
        <f t="shared" si="8"/>
        <v>1130</v>
      </c>
    </row>
    <row r="53" spans="1:10">
      <c r="A53" s="116" t="s">
        <v>111</v>
      </c>
      <c r="B53" s="115">
        <v>240</v>
      </c>
      <c r="C53" s="122">
        <v>42927</v>
      </c>
      <c r="D53" s="115">
        <v>4</v>
      </c>
      <c r="E53" s="114">
        <v>6</v>
      </c>
      <c r="F53" s="114">
        <v>90</v>
      </c>
      <c r="G53" s="103">
        <f t="shared" si="7"/>
        <v>540</v>
      </c>
      <c r="H53" s="103">
        <f t="shared" si="9"/>
        <v>240</v>
      </c>
      <c r="I53" s="103">
        <v>350</v>
      </c>
      <c r="J53" s="103">
        <f t="shared" si="8"/>
        <v>1130</v>
      </c>
    </row>
    <row r="54" spans="1:10">
      <c r="A54" s="116" t="s">
        <v>112</v>
      </c>
      <c r="B54" s="115">
        <v>135</v>
      </c>
      <c r="C54" s="122">
        <v>42927</v>
      </c>
      <c r="D54" s="115">
        <v>4</v>
      </c>
      <c r="E54" s="114">
        <v>6</v>
      </c>
      <c r="F54" s="114">
        <v>90</v>
      </c>
      <c r="G54" s="103">
        <f t="shared" si="7"/>
        <v>540</v>
      </c>
      <c r="H54" s="103">
        <f t="shared" si="9"/>
        <v>240</v>
      </c>
      <c r="I54" s="103">
        <v>300</v>
      </c>
      <c r="J54" s="103">
        <f t="shared" si="8"/>
        <v>1080</v>
      </c>
    </row>
    <row r="55" spans="1:10">
      <c r="A55" s="116" t="s">
        <v>121</v>
      </c>
      <c r="B55" s="115">
        <v>90</v>
      </c>
      <c r="C55" s="122">
        <v>42927</v>
      </c>
      <c r="D55" s="115">
        <v>4</v>
      </c>
      <c r="E55" s="114">
        <v>6</v>
      </c>
      <c r="F55" s="114">
        <v>85</v>
      </c>
      <c r="G55" s="103">
        <f t="shared" si="7"/>
        <v>510</v>
      </c>
      <c r="H55" s="103">
        <v>80</v>
      </c>
      <c r="I55" s="103">
        <v>300</v>
      </c>
      <c r="J55" s="103">
        <f t="shared" si="8"/>
        <v>890</v>
      </c>
    </row>
    <row r="56" spans="1:10">
      <c r="A56" s="117" t="s">
        <v>113</v>
      </c>
      <c r="B56" s="115">
        <v>150</v>
      </c>
      <c r="C56" s="122">
        <v>42927</v>
      </c>
      <c r="D56" s="115">
        <v>4</v>
      </c>
      <c r="E56" s="114">
        <v>6</v>
      </c>
      <c r="F56" s="114">
        <v>55</v>
      </c>
      <c r="G56" s="103">
        <f t="shared" si="7"/>
        <v>330</v>
      </c>
      <c r="H56" s="103">
        <v>60</v>
      </c>
      <c r="I56" s="103">
        <v>0</v>
      </c>
      <c r="J56" s="103">
        <f t="shared" si="8"/>
        <v>390</v>
      </c>
    </row>
    <row r="57" spans="1:10">
      <c r="A57" s="117" t="s">
        <v>114</v>
      </c>
      <c r="B57" s="115">
        <v>150</v>
      </c>
      <c r="C57" s="122">
        <v>42927</v>
      </c>
      <c r="D57" s="115">
        <v>4</v>
      </c>
      <c r="E57" s="114">
        <v>6</v>
      </c>
      <c r="F57" s="114">
        <v>55</v>
      </c>
      <c r="G57" s="103">
        <f t="shared" si="7"/>
        <v>330</v>
      </c>
      <c r="H57" s="103">
        <v>60</v>
      </c>
      <c r="I57" s="103">
        <v>0</v>
      </c>
      <c r="J57" s="103">
        <f t="shared" si="8"/>
        <v>390</v>
      </c>
    </row>
    <row r="58" spans="1:10">
      <c r="A58" s="117" t="s">
        <v>115</v>
      </c>
      <c r="B58" s="115">
        <v>150</v>
      </c>
      <c r="C58" s="122">
        <v>42927</v>
      </c>
      <c r="D58" s="115">
        <v>4</v>
      </c>
      <c r="E58" s="114">
        <v>6</v>
      </c>
      <c r="F58" s="114">
        <v>55</v>
      </c>
      <c r="G58" s="103">
        <f t="shared" si="7"/>
        <v>330</v>
      </c>
      <c r="H58" s="103">
        <v>60</v>
      </c>
      <c r="I58" s="103">
        <v>0</v>
      </c>
      <c r="J58" s="103">
        <f t="shared" si="8"/>
        <v>390</v>
      </c>
    </row>
    <row r="59" spans="1:10">
      <c r="A59" s="117" t="s">
        <v>116</v>
      </c>
      <c r="B59" s="115">
        <v>150</v>
      </c>
      <c r="C59" s="122">
        <v>42927</v>
      </c>
      <c r="D59" s="115">
        <v>4</v>
      </c>
      <c r="E59" s="114">
        <v>6</v>
      </c>
      <c r="F59" s="114">
        <v>55</v>
      </c>
      <c r="G59" s="103">
        <f t="shared" si="7"/>
        <v>330</v>
      </c>
      <c r="H59" s="103">
        <v>60</v>
      </c>
      <c r="I59" s="103">
        <v>0</v>
      </c>
      <c r="J59" s="103">
        <f t="shared" si="8"/>
        <v>390</v>
      </c>
    </row>
    <row r="60" spans="1:10">
      <c r="A60" s="117" t="s">
        <v>117</v>
      </c>
      <c r="B60" s="115">
        <v>150</v>
      </c>
      <c r="C60" s="122">
        <v>42927</v>
      </c>
      <c r="D60" s="115">
        <v>4</v>
      </c>
      <c r="E60" s="114">
        <v>6</v>
      </c>
      <c r="F60" s="114">
        <v>55</v>
      </c>
      <c r="G60" s="103">
        <f t="shared" si="7"/>
        <v>330</v>
      </c>
      <c r="H60" s="103">
        <v>60</v>
      </c>
      <c r="I60" s="103">
        <v>0</v>
      </c>
      <c r="J60" s="103">
        <f t="shared" si="8"/>
        <v>390</v>
      </c>
    </row>
    <row r="61" spans="1:10">
      <c r="A61" t="s">
        <v>122</v>
      </c>
      <c r="B61" s="115">
        <v>150</v>
      </c>
      <c r="C61" s="122">
        <v>42927</v>
      </c>
      <c r="D61" s="115">
        <v>4</v>
      </c>
      <c r="E61" s="114">
        <v>6</v>
      </c>
      <c r="F61" s="114">
        <v>50</v>
      </c>
      <c r="G61" s="103">
        <f t="shared" si="7"/>
        <v>300</v>
      </c>
      <c r="H61" s="103">
        <v>60</v>
      </c>
      <c r="I61" s="103">
        <v>0</v>
      </c>
      <c r="J61" s="103">
        <f>SUM(G61:I61)</f>
        <v>360</v>
      </c>
    </row>
    <row r="62" spans="1:10">
      <c r="A62" s="116" t="s">
        <v>123</v>
      </c>
      <c r="B62" s="115">
        <v>150</v>
      </c>
      <c r="C62" s="122">
        <v>42927</v>
      </c>
      <c r="D62" s="115">
        <v>4</v>
      </c>
      <c r="E62" s="114">
        <v>6</v>
      </c>
      <c r="F62" s="114">
        <v>50</v>
      </c>
      <c r="G62" s="103">
        <f t="shared" si="7"/>
        <v>300</v>
      </c>
      <c r="H62" s="103">
        <v>60</v>
      </c>
      <c r="I62" s="103">
        <v>0</v>
      </c>
      <c r="J62" s="103">
        <f>SUM(G62:I62)</f>
        <v>360</v>
      </c>
    </row>
    <row r="64" spans="1:10">
      <c r="A64" t="s">
        <v>104</v>
      </c>
      <c r="B64" s="115">
        <v>100</v>
      </c>
      <c r="C64" s="122">
        <v>42928</v>
      </c>
      <c r="D64" s="115">
        <v>5</v>
      </c>
      <c r="E64" s="114">
        <v>8</v>
      </c>
      <c r="F64" s="114">
        <v>80</v>
      </c>
      <c r="G64" s="103">
        <f t="shared" ref="G64:G82" si="10">E64*F64</f>
        <v>640</v>
      </c>
      <c r="H64" s="103">
        <f>E64*40</f>
        <v>320</v>
      </c>
      <c r="I64" s="103">
        <v>300</v>
      </c>
      <c r="J64" s="103">
        <f>SUM(G64:I64)</f>
        <v>1260</v>
      </c>
    </row>
    <row r="65" spans="1:10">
      <c r="A65" t="s">
        <v>105</v>
      </c>
      <c r="B65" s="115">
        <v>195</v>
      </c>
      <c r="C65" s="122">
        <v>42928</v>
      </c>
      <c r="D65" s="115">
        <v>5</v>
      </c>
      <c r="E65" s="114">
        <v>8</v>
      </c>
      <c r="F65" s="114">
        <v>80</v>
      </c>
      <c r="G65" s="103">
        <f t="shared" si="10"/>
        <v>640</v>
      </c>
      <c r="H65" s="103">
        <f>E65*40</f>
        <v>320</v>
      </c>
      <c r="I65" s="103">
        <v>300</v>
      </c>
      <c r="J65" s="103">
        <f t="shared" ref="J65:J80" si="11">SUM(G65:I65)</f>
        <v>1260</v>
      </c>
    </row>
    <row r="66" spans="1:10">
      <c r="A66" s="116" t="s">
        <v>119</v>
      </c>
      <c r="B66" s="115">
        <v>70</v>
      </c>
      <c r="C66" s="122">
        <v>42928</v>
      </c>
      <c r="D66" s="115">
        <v>5</v>
      </c>
      <c r="E66" s="114">
        <v>8</v>
      </c>
      <c r="F66" s="114">
        <v>85</v>
      </c>
      <c r="G66" s="103">
        <f t="shared" si="10"/>
        <v>680</v>
      </c>
      <c r="H66" s="103">
        <v>60</v>
      </c>
      <c r="I66" s="103">
        <v>0</v>
      </c>
      <c r="J66" s="103">
        <f t="shared" si="11"/>
        <v>740</v>
      </c>
    </row>
    <row r="67" spans="1:10">
      <c r="A67" t="s">
        <v>106</v>
      </c>
      <c r="B67" s="115">
        <v>165</v>
      </c>
      <c r="C67" s="122">
        <v>42928</v>
      </c>
      <c r="D67" s="115">
        <v>5</v>
      </c>
      <c r="E67" s="114">
        <v>8</v>
      </c>
      <c r="F67" s="114">
        <v>80</v>
      </c>
      <c r="G67" s="103">
        <f t="shared" si="10"/>
        <v>640</v>
      </c>
      <c r="H67" s="103">
        <f>E67*40</f>
        <v>320</v>
      </c>
      <c r="I67" s="103">
        <v>300</v>
      </c>
      <c r="J67" s="103">
        <f t="shared" si="11"/>
        <v>1260</v>
      </c>
    </row>
    <row r="68" spans="1:10">
      <c r="A68" s="116" t="s">
        <v>118</v>
      </c>
      <c r="B68" s="115">
        <v>90</v>
      </c>
      <c r="C68" s="122">
        <v>42928</v>
      </c>
      <c r="D68" s="115">
        <v>5</v>
      </c>
      <c r="E68" s="114">
        <v>8</v>
      </c>
      <c r="F68" s="114">
        <v>85</v>
      </c>
      <c r="G68" s="103">
        <f t="shared" si="10"/>
        <v>680</v>
      </c>
      <c r="H68" s="103">
        <v>60</v>
      </c>
      <c r="I68" s="103">
        <v>0</v>
      </c>
      <c r="J68" s="103">
        <f t="shared" si="11"/>
        <v>740</v>
      </c>
    </row>
    <row r="69" spans="1:10">
      <c r="A69" s="116" t="s">
        <v>97</v>
      </c>
      <c r="B69" s="115">
        <v>60</v>
      </c>
      <c r="C69" s="122">
        <v>42928</v>
      </c>
      <c r="D69" s="115">
        <v>5</v>
      </c>
      <c r="E69" s="114">
        <v>8</v>
      </c>
      <c r="F69" s="114">
        <v>85</v>
      </c>
      <c r="G69" s="103">
        <f t="shared" si="10"/>
        <v>680</v>
      </c>
      <c r="H69" s="103">
        <v>60</v>
      </c>
      <c r="I69" s="103">
        <v>0</v>
      </c>
      <c r="J69" s="103">
        <f t="shared" si="11"/>
        <v>740</v>
      </c>
    </row>
    <row r="70" spans="1:10">
      <c r="A70" t="s">
        <v>107</v>
      </c>
      <c r="B70" s="115">
        <v>230</v>
      </c>
      <c r="C70" s="122">
        <v>42928</v>
      </c>
      <c r="D70" s="115">
        <v>5</v>
      </c>
      <c r="E70" s="114">
        <v>8</v>
      </c>
      <c r="F70" s="114">
        <v>90</v>
      </c>
      <c r="G70" s="103">
        <f t="shared" si="10"/>
        <v>720</v>
      </c>
      <c r="H70" s="103">
        <f>E70*40</f>
        <v>320</v>
      </c>
      <c r="I70" s="103">
        <v>300</v>
      </c>
      <c r="J70" s="103">
        <f t="shared" si="11"/>
        <v>1340</v>
      </c>
    </row>
    <row r="71" spans="1:10">
      <c r="A71" t="s">
        <v>108</v>
      </c>
      <c r="B71" s="115">
        <v>440</v>
      </c>
      <c r="C71" s="122">
        <v>42928</v>
      </c>
      <c r="D71" s="115">
        <v>5</v>
      </c>
      <c r="E71" s="114">
        <v>6</v>
      </c>
      <c r="F71" s="114">
        <v>140</v>
      </c>
      <c r="G71" s="103">
        <f t="shared" si="10"/>
        <v>840</v>
      </c>
      <c r="H71" s="103">
        <f t="shared" ref="H71:H74" si="12">E71*40</f>
        <v>240</v>
      </c>
      <c r="I71" s="103">
        <v>350</v>
      </c>
      <c r="J71" s="103">
        <f t="shared" si="11"/>
        <v>1430</v>
      </c>
    </row>
    <row r="72" spans="1:10">
      <c r="A72" t="s">
        <v>110</v>
      </c>
      <c r="B72" s="115">
        <v>245</v>
      </c>
      <c r="C72" s="122">
        <v>42928</v>
      </c>
      <c r="D72" s="115">
        <v>5</v>
      </c>
      <c r="E72" s="114">
        <v>6</v>
      </c>
      <c r="F72" s="114">
        <v>90</v>
      </c>
      <c r="G72" s="103">
        <f t="shared" si="10"/>
        <v>540</v>
      </c>
      <c r="H72" s="103">
        <f t="shared" si="12"/>
        <v>240</v>
      </c>
      <c r="I72" s="103">
        <v>350</v>
      </c>
      <c r="J72" s="103">
        <f t="shared" si="11"/>
        <v>1130</v>
      </c>
    </row>
    <row r="73" spans="1:10">
      <c r="A73" s="116" t="s">
        <v>111</v>
      </c>
      <c r="B73" s="115">
        <v>240</v>
      </c>
      <c r="C73" s="122">
        <v>42928</v>
      </c>
      <c r="D73" s="115">
        <v>5</v>
      </c>
      <c r="E73" s="114">
        <v>6</v>
      </c>
      <c r="F73" s="114">
        <v>90</v>
      </c>
      <c r="G73" s="103">
        <f t="shared" si="10"/>
        <v>540</v>
      </c>
      <c r="H73" s="103">
        <f t="shared" si="12"/>
        <v>240</v>
      </c>
      <c r="I73" s="103">
        <v>350</v>
      </c>
      <c r="J73" s="103">
        <f t="shared" si="11"/>
        <v>1130</v>
      </c>
    </row>
    <row r="74" spans="1:10">
      <c r="A74" s="116" t="s">
        <v>112</v>
      </c>
      <c r="B74" s="115">
        <v>135</v>
      </c>
      <c r="C74" s="122">
        <v>42928</v>
      </c>
      <c r="D74" s="115">
        <v>5</v>
      </c>
      <c r="E74" s="114">
        <v>6</v>
      </c>
      <c r="F74" s="114">
        <v>90</v>
      </c>
      <c r="G74" s="103">
        <f t="shared" si="10"/>
        <v>540</v>
      </c>
      <c r="H74" s="103">
        <f t="shared" si="12"/>
        <v>240</v>
      </c>
      <c r="I74" s="103">
        <v>300</v>
      </c>
      <c r="J74" s="103">
        <f t="shared" si="11"/>
        <v>1080</v>
      </c>
    </row>
    <row r="75" spans="1:10">
      <c r="A75" s="116" t="s">
        <v>121</v>
      </c>
      <c r="B75" s="115">
        <v>90</v>
      </c>
      <c r="C75" s="122">
        <v>42928</v>
      </c>
      <c r="D75" s="115">
        <v>5</v>
      </c>
      <c r="E75" s="114">
        <v>6</v>
      </c>
      <c r="F75" s="114">
        <v>85</v>
      </c>
      <c r="G75" s="103">
        <f t="shared" si="10"/>
        <v>510</v>
      </c>
      <c r="H75" s="103">
        <v>80</v>
      </c>
      <c r="I75" s="103">
        <v>300</v>
      </c>
      <c r="J75" s="103">
        <f t="shared" si="11"/>
        <v>890</v>
      </c>
    </row>
    <row r="76" spans="1:10">
      <c r="A76" s="117" t="s">
        <v>113</v>
      </c>
      <c r="B76" s="115">
        <v>150</v>
      </c>
      <c r="C76" s="122">
        <v>42928</v>
      </c>
      <c r="D76" s="115">
        <v>5</v>
      </c>
      <c r="E76" s="114">
        <v>6</v>
      </c>
      <c r="F76" s="114">
        <v>55</v>
      </c>
      <c r="G76" s="103">
        <f t="shared" si="10"/>
        <v>330</v>
      </c>
      <c r="H76" s="103">
        <v>60</v>
      </c>
      <c r="I76" s="103">
        <v>0</v>
      </c>
      <c r="J76" s="103">
        <f t="shared" si="11"/>
        <v>390</v>
      </c>
    </row>
    <row r="77" spans="1:10">
      <c r="A77" s="117" t="s">
        <v>114</v>
      </c>
      <c r="B77" s="115">
        <v>150</v>
      </c>
      <c r="C77" s="122">
        <v>42928</v>
      </c>
      <c r="D77" s="115">
        <v>5</v>
      </c>
      <c r="E77" s="114">
        <v>6</v>
      </c>
      <c r="F77" s="114">
        <v>55</v>
      </c>
      <c r="G77" s="103">
        <f t="shared" si="10"/>
        <v>330</v>
      </c>
      <c r="H77" s="103">
        <v>60</v>
      </c>
      <c r="I77" s="103">
        <v>0</v>
      </c>
      <c r="J77" s="103">
        <f t="shared" si="11"/>
        <v>390</v>
      </c>
    </row>
    <row r="78" spans="1:10">
      <c r="A78" s="117" t="s">
        <v>115</v>
      </c>
      <c r="B78" s="115">
        <v>150</v>
      </c>
      <c r="C78" s="122">
        <v>42928</v>
      </c>
      <c r="D78" s="115">
        <v>5</v>
      </c>
      <c r="E78" s="114">
        <v>6</v>
      </c>
      <c r="F78" s="114">
        <v>55</v>
      </c>
      <c r="G78" s="103">
        <f t="shared" si="10"/>
        <v>330</v>
      </c>
      <c r="H78" s="103">
        <v>60</v>
      </c>
      <c r="I78" s="103">
        <v>0</v>
      </c>
      <c r="J78" s="103">
        <f t="shared" si="11"/>
        <v>390</v>
      </c>
    </row>
    <row r="79" spans="1:10">
      <c r="A79" s="117" t="s">
        <v>116</v>
      </c>
      <c r="B79" s="115">
        <v>150</v>
      </c>
      <c r="C79" s="122">
        <v>42928</v>
      </c>
      <c r="D79" s="115">
        <v>5</v>
      </c>
      <c r="E79" s="114">
        <v>6</v>
      </c>
      <c r="F79" s="114">
        <v>55</v>
      </c>
      <c r="G79" s="103">
        <f t="shared" si="10"/>
        <v>330</v>
      </c>
      <c r="H79" s="103">
        <v>60</v>
      </c>
      <c r="I79" s="103">
        <v>0</v>
      </c>
      <c r="J79" s="103">
        <f t="shared" si="11"/>
        <v>390</v>
      </c>
    </row>
    <row r="80" spans="1:10">
      <c r="A80" s="117" t="s">
        <v>117</v>
      </c>
      <c r="B80" s="115">
        <v>150</v>
      </c>
      <c r="C80" s="122">
        <v>42928</v>
      </c>
      <c r="D80" s="115">
        <v>5</v>
      </c>
      <c r="E80" s="114">
        <v>6</v>
      </c>
      <c r="F80" s="114">
        <v>55</v>
      </c>
      <c r="G80" s="103">
        <f t="shared" si="10"/>
        <v>330</v>
      </c>
      <c r="H80" s="103">
        <v>60</v>
      </c>
      <c r="I80" s="103">
        <v>0</v>
      </c>
      <c r="J80" s="103">
        <f t="shared" si="11"/>
        <v>390</v>
      </c>
    </row>
    <row r="81" spans="1:10">
      <c r="A81" t="s">
        <v>122</v>
      </c>
      <c r="B81" s="115">
        <v>150</v>
      </c>
      <c r="C81" s="122">
        <v>42928</v>
      </c>
      <c r="D81" s="115">
        <v>5</v>
      </c>
      <c r="E81" s="114">
        <v>6</v>
      </c>
      <c r="F81" s="114">
        <v>50</v>
      </c>
      <c r="G81" s="103">
        <f t="shared" si="10"/>
        <v>300</v>
      </c>
      <c r="H81" s="103">
        <v>60</v>
      </c>
      <c r="I81" s="103">
        <v>0</v>
      </c>
      <c r="J81" s="103">
        <f>SUM(G81:I81)</f>
        <v>360</v>
      </c>
    </row>
    <row r="82" spans="1:10">
      <c r="A82" s="116" t="s">
        <v>123</v>
      </c>
      <c r="B82" s="115">
        <v>150</v>
      </c>
      <c r="C82" s="122">
        <v>42928</v>
      </c>
      <c r="D82" s="115">
        <v>5</v>
      </c>
      <c r="E82" s="114">
        <v>6</v>
      </c>
      <c r="F82" s="114">
        <v>50</v>
      </c>
      <c r="G82" s="103">
        <f t="shared" si="10"/>
        <v>300</v>
      </c>
      <c r="H82" s="103">
        <v>60</v>
      </c>
      <c r="I82" s="103">
        <v>0</v>
      </c>
      <c r="J82" s="103">
        <f>SUM(G82:I82)</f>
        <v>360</v>
      </c>
    </row>
    <row r="84" spans="1:10">
      <c r="A84" t="s">
        <v>104</v>
      </c>
      <c r="B84" s="115">
        <v>100</v>
      </c>
      <c r="C84" s="122">
        <v>42929</v>
      </c>
      <c r="D84" s="115">
        <v>6</v>
      </c>
      <c r="E84" s="114">
        <v>8</v>
      </c>
      <c r="F84" s="114">
        <v>80</v>
      </c>
      <c r="G84" s="103">
        <f t="shared" ref="G84:G102" si="13">E84*F84</f>
        <v>640</v>
      </c>
      <c r="H84" s="103">
        <f>E84*40</f>
        <v>320</v>
      </c>
      <c r="I84" s="103">
        <v>300</v>
      </c>
      <c r="J84" s="103">
        <f>SUM(G84:I84)</f>
        <v>1260</v>
      </c>
    </row>
    <row r="85" spans="1:10">
      <c r="A85" t="s">
        <v>105</v>
      </c>
      <c r="B85" s="115">
        <v>195</v>
      </c>
      <c r="C85" s="122">
        <v>42929</v>
      </c>
      <c r="D85" s="115">
        <v>6</v>
      </c>
      <c r="E85" s="114">
        <v>8</v>
      </c>
      <c r="F85" s="114">
        <v>80</v>
      </c>
      <c r="G85" s="103">
        <f t="shared" si="13"/>
        <v>640</v>
      </c>
      <c r="H85" s="103">
        <f>E85*40</f>
        <v>320</v>
      </c>
      <c r="I85" s="103">
        <v>300</v>
      </c>
      <c r="J85" s="103">
        <f t="shared" ref="J85:J100" si="14">SUM(G85:I85)</f>
        <v>1260</v>
      </c>
    </row>
    <row r="86" spans="1:10">
      <c r="A86" s="116" t="s">
        <v>119</v>
      </c>
      <c r="B86" s="115">
        <v>70</v>
      </c>
      <c r="C86" s="122">
        <v>42929</v>
      </c>
      <c r="D86" s="115">
        <v>6</v>
      </c>
      <c r="E86" s="114">
        <v>8</v>
      </c>
      <c r="F86" s="114">
        <v>85</v>
      </c>
      <c r="G86" s="103">
        <f t="shared" si="13"/>
        <v>680</v>
      </c>
      <c r="H86" s="103">
        <v>60</v>
      </c>
      <c r="I86" s="103">
        <v>0</v>
      </c>
      <c r="J86" s="103">
        <f t="shared" si="14"/>
        <v>740</v>
      </c>
    </row>
    <row r="87" spans="1:10">
      <c r="A87" t="s">
        <v>106</v>
      </c>
      <c r="B87" s="115">
        <v>165</v>
      </c>
      <c r="C87" s="122">
        <v>42929</v>
      </c>
      <c r="D87" s="115">
        <v>6</v>
      </c>
      <c r="E87" s="114">
        <v>8</v>
      </c>
      <c r="F87" s="114">
        <v>80</v>
      </c>
      <c r="G87" s="103">
        <f t="shared" si="13"/>
        <v>640</v>
      </c>
      <c r="H87" s="103">
        <f>E87*40</f>
        <v>320</v>
      </c>
      <c r="I87" s="103">
        <v>300</v>
      </c>
      <c r="J87" s="103">
        <f t="shared" si="14"/>
        <v>1260</v>
      </c>
    </row>
    <row r="88" spans="1:10">
      <c r="A88" s="116" t="s">
        <v>118</v>
      </c>
      <c r="B88" s="115">
        <v>90</v>
      </c>
      <c r="C88" s="122">
        <v>42929</v>
      </c>
      <c r="D88" s="115">
        <v>6</v>
      </c>
      <c r="E88" s="114">
        <v>8</v>
      </c>
      <c r="F88" s="114">
        <v>85</v>
      </c>
      <c r="G88" s="103">
        <f t="shared" si="13"/>
        <v>680</v>
      </c>
      <c r="H88" s="103">
        <v>60</v>
      </c>
      <c r="I88" s="103">
        <v>0</v>
      </c>
      <c r="J88" s="103">
        <f t="shared" si="14"/>
        <v>740</v>
      </c>
    </row>
    <row r="89" spans="1:10">
      <c r="A89" s="116" t="s">
        <v>97</v>
      </c>
      <c r="B89" s="115">
        <v>60</v>
      </c>
      <c r="C89" s="122">
        <v>42929</v>
      </c>
      <c r="D89" s="115">
        <v>6</v>
      </c>
      <c r="E89" s="114">
        <v>8</v>
      </c>
      <c r="F89" s="114">
        <v>85</v>
      </c>
      <c r="G89" s="103">
        <f t="shared" si="13"/>
        <v>680</v>
      </c>
      <c r="H89" s="103">
        <v>60</v>
      </c>
      <c r="I89" s="103">
        <v>0</v>
      </c>
      <c r="J89" s="103">
        <f t="shared" si="14"/>
        <v>740</v>
      </c>
    </row>
    <row r="90" spans="1:10">
      <c r="A90" t="s">
        <v>107</v>
      </c>
      <c r="B90" s="115">
        <v>230</v>
      </c>
      <c r="C90" s="122">
        <v>42929</v>
      </c>
      <c r="D90" s="115">
        <v>6</v>
      </c>
      <c r="E90" s="114">
        <v>8</v>
      </c>
      <c r="F90" s="114">
        <v>90</v>
      </c>
      <c r="G90" s="103">
        <f t="shared" si="13"/>
        <v>720</v>
      </c>
      <c r="H90" s="103">
        <f>E90*40</f>
        <v>320</v>
      </c>
      <c r="I90" s="103">
        <v>300</v>
      </c>
      <c r="J90" s="103">
        <f t="shared" si="14"/>
        <v>1340</v>
      </c>
    </row>
    <row r="91" spans="1:10">
      <c r="A91" t="s">
        <v>108</v>
      </c>
      <c r="B91" s="115">
        <v>440</v>
      </c>
      <c r="C91" s="122">
        <v>42929</v>
      </c>
      <c r="D91" s="115">
        <v>6</v>
      </c>
      <c r="E91" s="114">
        <v>6</v>
      </c>
      <c r="F91" s="114">
        <v>140</v>
      </c>
      <c r="G91" s="103">
        <f t="shared" si="13"/>
        <v>840</v>
      </c>
      <c r="H91" s="103">
        <f t="shared" ref="H91:H94" si="15">E91*40</f>
        <v>240</v>
      </c>
      <c r="I91" s="103">
        <v>350</v>
      </c>
      <c r="J91" s="103">
        <f t="shared" si="14"/>
        <v>1430</v>
      </c>
    </row>
    <row r="92" spans="1:10">
      <c r="A92" t="s">
        <v>110</v>
      </c>
      <c r="B92" s="115">
        <v>245</v>
      </c>
      <c r="C92" s="122">
        <v>42929</v>
      </c>
      <c r="D92" s="115">
        <v>6</v>
      </c>
      <c r="E92" s="114">
        <v>6</v>
      </c>
      <c r="F92" s="114">
        <v>90</v>
      </c>
      <c r="G92" s="103">
        <f t="shared" si="13"/>
        <v>540</v>
      </c>
      <c r="H92" s="103">
        <f t="shared" si="15"/>
        <v>240</v>
      </c>
      <c r="I92" s="103">
        <v>350</v>
      </c>
      <c r="J92" s="103">
        <f t="shared" si="14"/>
        <v>1130</v>
      </c>
    </row>
    <row r="93" spans="1:10">
      <c r="A93" s="116" t="s">
        <v>111</v>
      </c>
      <c r="B93" s="115">
        <v>240</v>
      </c>
      <c r="C93" s="122">
        <v>42929</v>
      </c>
      <c r="D93" s="115">
        <v>6</v>
      </c>
      <c r="E93" s="114">
        <v>6</v>
      </c>
      <c r="F93" s="114">
        <v>90</v>
      </c>
      <c r="G93" s="103">
        <f t="shared" si="13"/>
        <v>540</v>
      </c>
      <c r="H93" s="103">
        <f t="shared" si="15"/>
        <v>240</v>
      </c>
      <c r="I93" s="103">
        <v>350</v>
      </c>
      <c r="J93" s="103">
        <f t="shared" si="14"/>
        <v>1130</v>
      </c>
    </row>
    <row r="94" spans="1:10">
      <c r="A94" s="116" t="s">
        <v>112</v>
      </c>
      <c r="B94" s="115">
        <v>135</v>
      </c>
      <c r="C94" s="122">
        <v>42929</v>
      </c>
      <c r="D94" s="115">
        <v>6</v>
      </c>
      <c r="E94" s="114">
        <v>6</v>
      </c>
      <c r="F94" s="114">
        <v>90</v>
      </c>
      <c r="G94" s="103">
        <f t="shared" si="13"/>
        <v>540</v>
      </c>
      <c r="H94" s="103">
        <f t="shared" si="15"/>
        <v>240</v>
      </c>
      <c r="I94" s="103">
        <v>300</v>
      </c>
      <c r="J94" s="103">
        <f t="shared" si="14"/>
        <v>1080</v>
      </c>
    </row>
    <row r="95" spans="1:10">
      <c r="A95" s="116" t="s">
        <v>121</v>
      </c>
      <c r="B95" s="115">
        <v>90</v>
      </c>
      <c r="C95" s="122">
        <v>42929</v>
      </c>
      <c r="D95" s="115">
        <v>6</v>
      </c>
      <c r="E95" s="114">
        <v>6</v>
      </c>
      <c r="F95" s="114">
        <v>85</v>
      </c>
      <c r="G95" s="103">
        <f t="shared" si="13"/>
        <v>510</v>
      </c>
      <c r="H95" s="103">
        <v>80</v>
      </c>
      <c r="I95" s="103">
        <v>300</v>
      </c>
      <c r="J95" s="103">
        <f t="shared" si="14"/>
        <v>890</v>
      </c>
    </row>
    <row r="96" spans="1:10">
      <c r="A96" s="117" t="s">
        <v>113</v>
      </c>
      <c r="B96" s="115">
        <v>150</v>
      </c>
      <c r="C96" s="122">
        <v>42929</v>
      </c>
      <c r="D96" s="115">
        <v>6</v>
      </c>
      <c r="E96" s="114">
        <v>6</v>
      </c>
      <c r="F96" s="114">
        <v>55</v>
      </c>
      <c r="G96" s="103">
        <f t="shared" si="13"/>
        <v>330</v>
      </c>
      <c r="H96" s="103">
        <v>60</v>
      </c>
      <c r="I96" s="103">
        <v>0</v>
      </c>
      <c r="J96" s="103">
        <f t="shared" si="14"/>
        <v>390</v>
      </c>
    </row>
    <row r="97" spans="1:38">
      <c r="A97" s="117" t="s">
        <v>114</v>
      </c>
      <c r="B97" s="115">
        <v>150</v>
      </c>
      <c r="C97" s="122">
        <v>42929</v>
      </c>
      <c r="D97" s="115">
        <v>6</v>
      </c>
      <c r="E97" s="114">
        <v>6</v>
      </c>
      <c r="F97" s="114">
        <v>55</v>
      </c>
      <c r="G97" s="103">
        <f t="shared" si="13"/>
        <v>330</v>
      </c>
      <c r="H97" s="103">
        <v>60</v>
      </c>
      <c r="I97" s="103">
        <v>0</v>
      </c>
      <c r="J97" s="103">
        <f t="shared" si="14"/>
        <v>390</v>
      </c>
    </row>
    <row r="98" spans="1:38">
      <c r="A98" s="117" t="s">
        <v>115</v>
      </c>
      <c r="B98" s="115">
        <v>150</v>
      </c>
      <c r="C98" s="122">
        <v>42929</v>
      </c>
      <c r="D98" s="115">
        <v>6</v>
      </c>
      <c r="E98" s="114">
        <v>6</v>
      </c>
      <c r="F98" s="114">
        <v>55</v>
      </c>
      <c r="G98" s="103">
        <f t="shared" si="13"/>
        <v>330</v>
      </c>
      <c r="H98" s="103">
        <v>60</v>
      </c>
      <c r="I98" s="103">
        <v>0</v>
      </c>
      <c r="J98" s="103">
        <f t="shared" si="14"/>
        <v>390</v>
      </c>
    </row>
    <row r="99" spans="1:38">
      <c r="A99" s="117" t="s">
        <v>116</v>
      </c>
      <c r="B99" s="115">
        <v>150</v>
      </c>
      <c r="C99" s="122">
        <v>42929</v>
      </c>
      <c r="D99" s="115">
        <v>6</v>
      </c>
      <c r="E99" s="114">
        <v>6</v>
      </c>
      <c r="F99" s="114">
        <v>55</v>
      </c>
      <c r="G99" s="103">
        <f t="shared" si="13"/>
        <v>330</v>
      </c>
      <c r="H99" s="103">
        <v>60</v>
      </c>
      <c r="I99" s="103">
        <v>0</v>
      </c>
      <c r="J99" s="103">
        <f t="shared" si="14"/>
        <v>390</v>
      </c>
    </row>
    <row r="100" spans="1:38">
      <c r="A100" s="117" t="s">
        <v>117</v>
      </c>
      <c r="B100" s="115">
        <v>150</v>
      </c>
      <c r="C100" s="122">
        <v>42929</v>
      </c>
      <c r="D100" s="115">
        <v>6</v>
      </c>
      <c r="E100" s="114">
        <v>6</v>
      </c>
      <c r="F100" s="114">
        <v>55</v>
      </c>
      <c r="G100" s="103">
        <f t="shared" si="13"/>
        <v>330</v>
      </c>
      <c r="H100" s="103">
        <v>60</v>
      </c>
      <c r="I100" s="103">
        <v>0</v>
      </c>
      <c r="J100" s="103">
        <f t="shared" si="14"/>
        <v>390</v>
      </c>
    </row>
    <row r="101" spans="1:38">
      <c r="A101" t="s">
        <v>122</v>
      </c>
      <c r="B101" s="115">
        <v>150</v>
      </c>
      <c r="C101" s="122">
        <v>42929</v>
      </c>
      <c r="D101" s="115">
        <v>6</v>
      </c>
      <c r="E101" s="114">
        <v>6</v>
      </c>
      <c r="F101" s="114">
        <v>50</v>
      </c>
      <c r="G101" s="103">
        <f t="shared" si="13"/>
        <v>300</v>
      </c>
      <c r="H101" s="103">
        <v>60</v>
      </c>
      <c r="I101" s="103">
        <v>0</v>
      </c>
      <c r="J101" s="103">
        <f>SUM(G101:I101)</f>
        <v>360</v>
      </c>
    </row>
    <row r="102" spans="1:38">
      <c r="A102" s="116" t="s">
        <v>123</v>
      </c>
      <c r="B102" s="115">
        <v>150</v>
      </c>
      <c r="C102" s="122">
        <v>42929</v>
      </c>
      <c r="D102" s="115">
        <v>6</v>
      </c>
      <c r="E102" s="114">
        <v>6</v>
      </c>
      <c r="F102" s="114">
        <v>50</v>
      </c>
      <c r="G102" s="103">
        <f t="shared" si="13"/>
        <v>300</v>
      </c>
      <c r="H102" s="103">
        <v>60</v>
      </c>
      <c r="I102" s="103">
        <v>0</v>
      </c>
      <c r="J102" s="103">
        <f>SUM(G102:I102)</f>
        <v>360</v>
      </c>
    </row>
    <row r="104" spans="1:38">
      <c r="A104" t="s">
        <v>104</v>
      </c>
      <c r="B104" s="115">
        <v>100</v>
      </c>
      <c r="C104" s="122">
        <v>42930</v>
      </c>
      <c r="D104" s="115">
        <v>7</v>
      </c>
      <c r="E104" s="114">
        <v>8</v>
      </c>
      <c r="F104" s="114">
        <v>80</v>
      </c>
      <c r="G104" s="103">
        <f t="shared" ref="G104:G122" si="16">E104*F104</f>
        <v>640</v>
      </c>
      <c r="H104" s="103">
        <f>E104*40</f>
        <v>320</v>
      </c>
      <c r="I104" s="103">
        <v>300</v>
      </c>
      <c r="J104" s="103">
        <f>SUM(G104:I104)</f>
        <v>1260</v>
      </c>
    </row>
    <row r="105" spans="1:38">
      <c r="A105" t="s">
        <v>105</v>
      </c>
      <c r="B105" s="115">
        <v>195</v>
      </c>
      <c r="C105" s="122">
        <v>42930</v>
      </c>
      <c r="D105" s="115">
        <v>7</v>
      </c>
      <c r="E105" s="114">
        <v>8</v>
      </c>
      <c r="F105" s="114">
        <v>80</v>
      </c>
      <c r="G105" s="103">
        <f t="shared" si="16"/>
        <v>640</v>
      </c>
      <c r="H105" s="103">
        <f>E105*40</f>
        <v>320</v>
      </c>
      <c r="I105" s="103">
        <v>300</v>
      </c>
      <c r="J105" s="103">
        <f t="shared" ref="J105:J120" si="17">SUM(G105:I105)</f>
        <v>1260</v>
      </c>
    </row>
    <row r="106" spans="1:38">
      <c r="A106" s="116" t="s">
        <v>119</v>
      </c>
      <c r="B106" s="115">
        <v>70</v>
      </c>
      <c r="C106" s="122">
        <v>42930</v>
      </c>
      <c r="D106" s="115">
        <v>7</v>
      </c>
      <c r="E106" s="114">
        <v>8</v>
      </c>
      <c r="F106" s="114">
        <v>85</v>
      </c>
      <c r="G106" s="103">
        <f t="shared" si="16"/>
        <v>680</v>
      </c>
      <c r="H106" s="103">
        <v>60</v>
      </c>
      <c r="I106" s="103">
        <v>0</v>
      </c>
      <c r="J106" s="103">
        <f t="shared" si="17"/>
        <v>740</v>
      </c>
    </row>
    <row r="107" spans="1:38">
      <c r="A107" t="s">
        <v>106</v>
      </c>
      <c r="B107" s="115">
        <v>165</v>
      </c>
      <c r="C107" s="122">
        <v>42930</v>
      </c>
      <c r="D107" s="115">
        <v>7</v>
      </c>
      <c r="E107" s="114">
        <v>8</v>
      </c>
      <c r="F107" s="114">
        <v>80</v>
      </c>
      <c r="G107" s="103">
        <f t="shared" si="16"/>
        <v>640</v>
      </c>
      <c r="H107" s="103">
        <f>E107*40</f>
        <v>320</v>
      </c>
      <c r="I107" s="103">
        <v>300</v>
      </c>
      <c r="J107" s="103">
        <f t="shared" si="17"/>
        <v>1260</v>
      </c>
    </row>
    <row r="108" spans="1:38">
      <c r="A108" s="116" t="s">
        <v>118</v>
      </c>
      <c r="B108" s="115">
        <v>90</v>
      </c>
      <c r="C108" s="122">
        <v>42930</v>
      </c>
      <c r="D108" s="115">
        <v>7</v>
      </c>
      <c r="E108" s="114">
        <v>8</v>
      </c>
      <c r="F108" s="114">
        <v>85</v>
      </c>
      <c r="G108" s="103">
        <f t="shared" si="16"/>
        <v>680</v>
      </c>
      <c r="H108" s="103">
        <v>60</v>
      </c>
      <c r="I108" s="103">
        <v>0</v>
      </c>
      <c r="J108" s="103">
        <f t="shared" si="17"/>
        <v>740</v>
      </c>
    </row>
    <row r="109" spans="1:38">
      <c r="A109" s="116" t="s">
        <v>97</v>
      </c>
      <c r="B109" s="115">
        <v>60</v>
      </c>
      <c r="C109" s="122">
        <v>42930</v>
      </c>
      <c r="D109" s="115">
        <v>7</v>
      </c>
      <c r="E109" s="114">
        <v>8</v>
      </c>
      <c r="F109" s="114">
        <v>85</v>
      </c>
      <c r="G109" s="103">
        <f t="shared" si="16"/>
        <v>680</v>
      </c>
      <c r="H109" s="103">
        <v>60</v>
      </c>
      <c r="I109" s="103">
        <v>0</v>
      </c>
      <c r="J109" s="103">
        <f t="shared" si="17"/>
        <v>740</v>
      </c>
    </row>
    <row r="110" spans="1:38">
      <c r="A110" t="s">
        <v>107</v>
      </c>
      <c r="B110" s="115">
        <v>230</v>
      </c>
      <c r="C110" s="122">
        <v>42930</v>
      </c>
      <c r="D110" s="115">
        <v>7</v>
      </c>
      <c r="E110" s="114">
        <v>8</v>
      </c>
      <c r="F110" s="114">
        <v>90</v>
      </c>
      <c r="G110" s="103">
        <f t="shared" si="16"/>
        <v>720</v>
      </c>
      <c r="H110" s="103">
        <f>E110*40</f>
        <v>320</v>
      </c>
      <c r="I110" s="103">
        <v>300</v>
      </c>
      <c r="J110" s="103">
        <f t="shared" si="17"/>
        <v>1340</v>
      </c>
    </row>
    <row r="111" spans="1:38">
      <c r="A111" t="s">
        <v>108</v>
      </c>
      <c r="B111" s="115">
        <v>440</v>
      </c>
      <c r="C111" s="122">
        <v>42930</v>
      </c>
      <c r="D111" s="115">
        <v>7</v>
      </c>
      <c r="E111" s="114">
        <v>6</v>
      </c>
      <c r="F111" s="114">
        <v>140</v>
      </c>
      <c r="G111" s="103">
        <f t="shared" si="16"/>
        <v>840</v>
      </c>
      <c r="H111" s="103">
        <f t="shared" ref="H111:H114" si="18">E111*40</f>
        <v>240</v>
      </c>
      <c r="I111" s="103">
        <v>350</v>
      </c>
      <c r="J111" s="103">
        <f t="shared" si="17"/>
        <v>1430</v>
      </c>
      <c r="AL111">
        <v>12000</v>
      </c>
    </row>
    <row r="112" spans="1:38">
      <c r="A112" t="s">
        <v>110</v>
      </c>
      <c r="B112" s="115">
        <v>245</v>
      </c>
      <c r="C112" s="122">
        <v>42930</v>
      </c>
      <c r="D112" s="115">
        <v>7</v>
      </c>
      <c r="E112" s="114">
        <v>6</v>
      </c>
      <c r="F112" s="114">
        <v>90</v>
      </c>
      <c r="G112" s="103">
        <f t="shared" si="16"/>
        <v>540</v>
      </c>
      <c r="H112" s="103">
        <f t="shared" si="18"/>
        <v>240</v>
      </c>
      <c r="I112" s="103">
        <v>350</v>
      </c>
      <c r="J112" s="103">
        <f t="shared" si="17"/>
        <v>1130</v>
      </c>
    </row>
    <row r="113" spans="1:10">
      <c r="A113" s="116" t="s">
        <v>111</v>
      </c>
      <c r="B113" s="115">
        <v>240</v>
      </c>
      <c r="C113" s="122">
        <v>42930</v>
      </c>
      <c r="D113" s="115">
        <v>7</v>
      </c>
      <c r="E113" s="114">
        <v>6</v>
      </c>
      <c r="F113" s="114">
        <v>90</v>
      </c>
      <c r="G113" s="103">
        <f t="shared" si="16"/>
        <v>540</v>
      </c>
      <c r="H113" s="103">
        <f t="shared" si="18"/>
        <v>240</v>
      </c>
      <c r="I113" s="103">
        <v>350</v>
      </c>
      <c r="J113" s="103">
        <f t="shared" si="17"/>
        <v>1130</v>
      </c>
    </row>
    <row r="114" spans="1:10">
      <c r="A114" s="116" t="s">
        <v>112</v>
      </c>
      <c r="B114" s="115">
        <v>135</v>
      </c>
      <c r="C114" s="122">
        <v>42930</v>
      </c>
      <c r="D114" s="115">
        <v>7</v>
      </c>
      <c r="E114" s="114">
        <v>6</v>
      </c>
      <c r="F114" s="114">
        <v>90</v>
      </c>
      <c r="G114" s="103">
        <f t="shared" si="16"/>
        <v>540</v>
      </c>
      <c r="H114" s="103">
        <f t="shared" si="18"/>
        <v>240</v>
      </c>
      <c r="I114" s="103">
        <v>300</v>
      </c>
      <c r="J114" s="103">
        <f t="shared" si="17"/>
        <v>1080</v>
      </c>
    </row>
    <row r="115" spans="1:10">
      <c r="A115" s="116" t="s">
        <v>121</v>
      </c>
      <c r="B115" s="115">
        <v>90</v>
      </c>
      <c r="C115" s="122">
        <v>42930</v>
      </c>
      <c r="D115" s="115">
        <v>7</v>
      </c>
      <c r="E115" s="114">
        <v>6</v>
      </c>
      <c r="F115" s="114">
        <v>85</v>
      </c>
      <c r="G115" s="103">
        <f t="shared" si="16"/>
        <v>510</v>
      </c>
      <c r="H115" s="103">
        <v>80</v>
      </c>
      <c r="I115" s="103">
        <v>300</v>
      </c>
      <c r="J115" s="103">
        <f t="shared" si="17"/>
        <v>890</v>
      </c>
    </row>
    <row r="116" spans="1:10">
      <c r="A116" s="117" t="s">
        <v>113</v>
      </c>
      <c r="B116" s="115">
        <v>150</v>
      </c>
      <c r="C116" s="122">
        <v>42930</v>
      </c>
      <c r="D116" s="115">
        <v>7</v>
      </c>
      <c r="E116" s="114">
        <v>6</v>
      </c>
      <c r="F116" s="114">
        <v>55</v>
      </c>
      <c r="G116" s="103">
        <f t="shared" si="16"/>
        <v>330</v>
      </c>
      <c r="H116" s="103">
        <v>60</v>
      </c>
      <c r="I116" s="103">
        <v>0</v>
      </c>
      <c r="J116" s="103">
        <f t="shared" si="17"/>
        <v>390</v>
      </c>
    </row>
    <row r="117" spans="1:10">
      <c r="A117" s="117" t="s">
        <v>114</v>
      </c>
      <c r="B117" s="115">
        <v>150</v>
      </c>
      <c r="C117" s="122">
        <v>42930</v>
      </c>
      <c r="D117" s="115">
        <v>7</v>
      </c>
      <c r="E117" s="114">
        <v>6</v>
      </c>
      <c r="F117" s="114">
        <v>55</v>
      </c>
      <c r="G117" s="103">
        <f t="shared" si="16"/>
        <v>330</v>
      </c>
      <c r="H117" s="103">
        <v>60</v>
      </c>
      <c r="I117" s="103">
        <v>0</v>
      </c>
      <c r="J117" s="103">
        <f t="shared" si="17"/>
        <v>390</v>
      </c>
    </row>
    <row r="118" spans="1:10">
      <c r="A118" s="117" t="s">
        <v>115</v>
      </c>
      <c r="B118" s="115">
        <v>150</v>
      </c>
      <c r="C118" s="122">
        <v>42930</v>
      </c>
      <c r="D118" s="115">
        <v>7</v>
      </c>
      <c r="E118" s="114">
        <v>6</v>
      </c>
      <c r="F118" s="114">
        <v>55</v>
      </c>
      <c r="G118" s="103">
        <f t="shared" si="16"/>
        <v>330</v>
      </c>
      <c r="H118" s="103">
        <v>60</v>
      </c>
      <c r="I118" s="103">
        <v>0</v>
      </c>
      <c r="J118" s="103">
        <f t="shared" si="17"/>
        <v>390</v>
      </c>
    </row>
    <row r="119" spans="1:10">
      <c r="A119" s="117" t="s">
        <v>116</v>
      </c>
      <c r="B119" s="115">
        <v>150</v>
      </c>
      <c r="C119" s="122">
        <v>42930</v>
      </c>
      <c r="D119" s="115">
        <v>7</v>
      </c>
      <c r="E119" s="114">
        <v>6</v>
      </c>
      <c r="F119" s="114">
        <v>55</v>
      </c>
      <c r="G119" s="103">
        <f t="shared" si="16"/>
        <v>330</v>
      </c>
      <c r="H119" s="103">
        <v>60</v>
      </c>
      <c r="I119" s="103">
        <v>0</v>
      </c>
      <c r="J119" s="103">
        <f t="shared" si="17"/>
        <v>390</v>
      </c>
    </row>
    <row r="120" spans="1:10">
      <c r="A120" s="117" t="s">
        <v>117</v>
      </c>
      <c r="B120" s="115">
        <v>150</v>
      </c>
      <c r="C120" s="122">
        <v>42930</v>
      </c>
      <c r="D120" s="115">
        <v>7</v>
      </c>
      <c r="E120" s="114">
        <v>6</v>
      </c>
      <c r="F120" s="114">
        <v>55</v>
      </c>
      <c r="G120" s="103">
        <f t="shared" si="16"/>
        <v>330</v>
      </c>
      <c r="H120" s="103">
        <v>60</v>
      </c>
      <c r="I120" s="103">
        <v>0</v>
      </c>
      <c r="J120" s="103">
        <f t="shared" si="17"/>
        <v>390</v>
      </c>
    </row>
    <row r="121" spans="1:10">
      <c r="A121" t="s">
        <v>122</v>
      </c>
      <c r="B121" s="115">
        <v>150</v>
      </c>
      <c r="C121" s="122">
        <v>42930</v>
      </c>
      <c r="D121" s="115">
        <v>7</v>
      </c>
      <c r="E121" s="114">
        <v>6</v>
      </c>
      <c r="F121" s="114">
        <v>50</v>
      </c>
      <c r="G121" s="103">
        <f t="shared" si="16"/>
        <v>300</v>
      </c>
      <c r="H121" s="103">
        <v>60</v>
      </c>
      <c r="I121" s="103">
        <v>0</v>
      </c>
      <c r="J121" s="103">
        <f>SUM(G121:I121)</f>
        <v>360</v>
      </c>
    </row>
    <row r="122" spans="1:10">
      <c r="A122" s="116" t="s">
        <v>123</v>
      </c>
      <c r="B122" s="115">
        <v>150</v>
      </c>
      <c r="C122" s="122">
        <v>42930</v>
      </c>
      <c r="D122" s="115">
        <v>7</v>
      </c>
      <c r="E122" s="114">
        <v>6</v>
      </c>
      <c r="F122" s="114">
        <v>50</v>
      </c>
      <c r="G122" s="103">
        <f t="shared" si="16"/>
        <v>300</v>
      </c>
      <c r="H122" s="103">
        <v>60</v>
      </c>
      <c r="I122" s="103">
        <v>0</v>
      </c>
      <c r="J122" s="103">
        <f>SUM(G122:I122)</f>
        <v>360</v>
      </c>
    </row>
    <row r="123" spans="1:10">
      <c r="A123" s="116"/>
    </row>
    <row r="124" spans="1:10">
      <c r="A124" t="s">
        <v>104</v>
      </c>
      <c r="B124" s="115">
        <v>100</v>
      </c>
      <c r="C124" s="122">
        <v>42931</v>
      </c>
      <c r="D124" s="115">
        <v>8</v>
      </c>
      <c r="E124" s="114">
        <v>8</v>
      </c>
      <c r="F124" s="114">
        <v>80</v>
      </c>
      <c r="G124" s="103">
        <f t="shared" ref="G124:G142" si="19">E124*F124</f>
        <v>640</v>
      </c>
      <c r="H124" s="103">
        <f>E124*40</f>
        <v>320</v>
      </c>
      <c r="I124" s="103">
        <v>300</v>
      </c>
      <c r="J124" s="103">
        <f>SUM(G124:I124)</f>
        <v>1260</v>
      </c>
    </row>
    <row r="125" spans="1:10">
      <c r="A125" t="s">
        <v>105</v>
      </c>
      <c r="B125" s="115">
        <v>195</v>
      </c>
      <c r="C125" s="122">
        <v>42931</v>
      </c>
      <c r="D125" s="115">
        <v>8</v>
      </c>
      <c r="E125" s="114">
        <v>8</v>
      </c>
      <c r="F125" s="114">
        <v>80</v>
      </c>
      <c r="G125" s="103">
        <f t="shared" si="19"/>
        <v>640</v>
      </c>
      <c r="H125" s="103">
        <f>E125*40</f>
        <v>320</v>
      </c>
      <c r="I125" s="103">
        <v>300</v>
      </c>
      <c r="J125" s="103">
        <f t="shared" ref="J125:J140" si="20">SUM(G125:I125)</f>
        <v>1260</v>
      </c>
    </row>
    <row r="126" spans="1:10">
      <c r="A126" s="116" t="s">
        <v>119</v>
      </c>
      <c r="B126" s="115">
        <v>70</v>
      </c>
      <c r="C126" s="122">
        <v>42931</v>
      </c>
      <c r="D126" s="115">
        <v>8</v>
      </c>
      <c r="E126" s="114">
        <v>8</v>
      </c>
      <c r="F126" s="114">
        <v>85</v>
      </c>
      <c r="G126" s="103">
        <f t="shared" si="19"/>
        <v>680</v>
      </c>
      <c r="H126" s="103">
        <v>60</v>
      </c>
      <c r="I126" s="103">
        <v>0</v>
      </c>
      <c r="J126" s="103">
        <f t="shared" si="20"/>
        <v>740</v>
      </c>
    </row>
    <row r="127" spans="1:10">
      <c r="A127" t="s">
        <v>106</v>
      </c>
      <c r="B127" s="115">
        <v>165</v>
      </c>
      <c r="C127" s="122">
        <v>42931</v>
      </c>
      <c r="D127" s="115">
        <v>8</v>
      </c>
      <c r="E127" s="114">
        <v>8</v>
      </c>
      <c r="F127" s="114">
        <v>80</v>
      </c>
      <c r="G127" s="103">
        <f t="shared" si="19"/>
        <v>640</v>
      </c>
      <c r="H127" s="103">
        <f>E127*40</f>
        <v>320</v>
      </c>
      <c r="I127" s="103">
        <v>300</v>
      </c>
      <c r="J127" s="103">
        <f t="shared" si="20"/>
        <v>1260</v>
      </c>
    </row>
    <row r="128" spans="1:10">
      <c r="A128" s="116" t="s">
        <v>118</v>
      </c>
      <c r="B128" s="115">
        <v>90</v>
      </c>
      <c r="C128" s="122">
        <v>42931</v>
      </c>
      <c r="D128" s="115">
        <v>8</v>
      </c>
      <c r="E128" s="114">
        <v>8</v>
      </c>
      <c r="F128" s="114">
        <v>85</v>
      </c>
      <c r="G128" s="103">
        <f t="shared" si="19"/>
        <v>680</v>
      </c>
      <c r="H128" s="103">
        <v>60</v>
      </c>
      <c r="I128" s="103">
        <v>0</v>
      </c>
      <c r="J128" s="103">
        <f t="shared" si="20"/>
        <v>740</v>
      </c>
    </row>
    <row r="129" spans="1:10">
      <c r="A129" s="116" t="s">
        <v>97</v>
      </c>
      <c r="B129" s="115">
        <v>60</v>
      </c>
      <c r="C129" s="122">
        <v>42931</v>
      </c>
      <c r="D129" s="115">
        <v>8</v>
      </c>
      <c r="E129" s="114">
        <v>8</v>
      </c>
      <c r="F129" s="114">
        <v>85</v>
      </c>
      <c r="G129" s="103">
        <f t="shared" si="19"/>
        <v>680</v>
      </c>
      <c r="H129" s="103">
        <v>60</v>
      </c>
      <c r="I129" s="103">
        <v>0</v>
      </c>
      <c r="J129" s="103">
        <f t="shared" si="20"/>
        <v>740</v>
      </c>
    </row>
    <row r="130" spans="1:10">
      <c r="A130" t="s">
        <v>107</v>
      </c>
      <c r="B130" s="115">
        <v>230</v>
      </c>
      <c r="C130" s="122">
        <v>42931</v>
      </c>
      <c r="D130" s="115">
        <v>8</v>
      </c>
      <c r="E130" s="114">
        <v>8</v>
      </c>
      <c r="F130" s="114">
        <v>90</v>
      </c>
      <c r="G130" s="103">
        <f t="shared" si="19"/>
        <v>720</v>
      </c>
      <c r="H130" s="103">
        <f>E130*40</f>
        <v>320</v>
      </c>
      <c r="I130" s="103">
        <v>300</v>
      </c>
      <c r="J130" s="103">
        <f t="shared" si="20"/>
        <v>1340</v>
      </c>
    </row>
    <row r="131" spans="1:10">
      <c r="A131" t="s">
        <v>108</v>
      </c>
      <c r="B131" s="115">
        <v>440</v>
      </c>
      <c r="C131" s="122">
        <v>42931</v>
      </c>
      <c r="D131" s="115">
        <v>8</v>
      </c>
      <c r="E131" s="114">
        <v>6</v>
      </c>
      <c r="F131" s="114">
        <v>140</v>
      </c>
      <c r="G131" s="103">
        <f t="shared" si="19"/>
        <v>840</v>
      </c>
      <c r="H131" s="103">
        <f t="shared" ref="H131:H134" si="21">E131*40</f>
        <v>240</v>
      </c>
      <c r="I131" s="103">
        <v>350</v>
      </c>
      <c r="J131" s="103">
        <f t="shared" si="20"/>
        <v>1430</v>
      </c>
    </row>
    <row r="132" spans="1:10">
      <c r="A132" t="s">
        <v>110</v>
      </c>
      <c r="B132" s="115">
        <v>245</v>
      </c>
      <c r="C132" s="122">
        <v>42931</v>
      </c>
      <c r="D132" s="115">
        <v>8</v>
      </c>
      <c r="E132" s="114">
        <v>6</v>
      </c>
      <c r="F132" s="114">
        <v>90</v>
      </c>
      <c r="G132" s="103">
        <f t="shared" si="19"/>
        <v>540</v>
      </c>
      <c r="H132" s="103">
        <f t="shared" si="21"/>
        <v>240</v>
      </c>
      <c r="I132" s="103">
        <v>350</v>
      </c>
      <c r="J132" s="103">
        <f t="shared" si="20"/>
        <v>1130</v>
      </c>
    </row>
    <row r="133" spans="1:10">
      <c r="A133" s="116" t="s">
        <v>111</v>
      </c>
      <c r="B133" s="115">
        <v>240</v>
      </c>
      <c r="C133" s="122">
        <v>42931</v>
      </c>
      <c r="D133" s="115">
        <v>8</v>
      </c>
      <c r="E133" s="114">
        <v>6</v>
      </c>
      <c r="F133" s="114">
        <v>90</v>
      </c>
      <c r="G133" s="103">
        <f t="shared" si="19"/>
        <v>540</v>
      </c>
      <c r="H133" s="103">
        <f t="shared" si="21"/>
        <v>240</v>
      </c>
      <c r="I133" s="103">
        <v>350</v>
      </c>
      <c r="J133" s="103">
        <f t="shared" si="20"/>
        <v>1130</v>
      </c>
    </row>
    <row r="134" spans="1:10">
      <c r="A134" s="116" t="s">
        <v>112</v>
      </c>
      <c r="B134" s="115">
        <v>135</v>
      </c>
      <c r="C134" s="122">
        <v>42931</v>
      </c>
      <c r="D134" s="115">
        <v>8</v>
      </c>
      <c r="E134" s="114">
        <v>6</v>
      </c>
      <c r="F134" s="114">
        <v>90</v>
      </c>
      <c r="G134" s="103">
        <f t="shared" si="19"/>
        <v>540</v>
      </c>
      <c r="H134" s="103">
        <f t="shared" si="21"/>
        <v>240</v>
      </c>
      <c r="I134" s="103">
        <v>300</v>
      </c>
      <c r="J134" s="103">
        <f t="shared" si="20"/>
        <v>1080</v>
      </c>
    </row>
    <row r="135" spans="1:10">
      <c r="A135" s="116" t="s">
        <v>121</v>
      </c>
      <c r="B135" s="115">
        <v>90</v>
      </c>
      <c r="C135" s="122">
        <v>42931</v>
      </c>
      <c r="D135" s="115">
        <v>8</v>
      </c>
      <c r="E135" s="114">
        <v>6</v>
      </c>
      <c r="F135" s="114">
        <v>85</v>
      </c>
      <c r="G135" s="103">
        <f t="shared" si="19"/>
        <v>510</v>
      </c>
      <c r="H135" s="103">
        <v>80</v>
      </c>
      <c r="I135" s="103">
        <v>300</v>
      </c>
      <c r="J135" s="103">
        <f t="shared" si="20"/>
        <v>890</v>
      </c>
    </row>
    <row r="136" spans="1:10">
      <c r="A136" s="117" t="s">
        <v>113</v>
      </c>
      <c r="B136" s="115">
        <v>150</v>
      </c>
      <c r="C136" s="122">
        <v>42931</v>
      </c>
      <c r="D136" s="115">
        <v>8</v>
      </c>
      <c r="E136" s="114">
        <v>6</v>
      </c>
      <c r="F136" s="114">
        <v>55</v>
      </c>
      <c r="G136" s="103">
        <f t="shared" si="19"/>
        <v>330</v>
      </c>
      <c r="H136" s="103">
        <v>60</v>
      </c>
      <c r="I136" s="103">
        <v>0</v>
      </c>
      <c r="J136" s="103">
        <f t="shared" si="20"/>
        <v>390</v>
      </c>
    </row>
    <row r="137" spans="1:10">
      <c r="A137" s="117" t="s">
        <v>114</v>
      </c>
      <c r="B137" s="115">
        <v>150</v>
      </c>
      <c r="C137" s="122">
        <v>42931</v>
      </c>
      <c r="D137" s="115">
        <v>8</v>
      </c>
      <c r="E137" s="114">
        <v>6</v>
      </c>
      <c r="F137" s="114">
        <v>55</v>
      </c>
      <c r="G137" s="103">
        <f t="shared" si="19"/>
        <v>330</v>
      </c>
      <c r="H137" s="103">
        <v>60</v>
      </c>
      <c r="I137" s="103">
        <v>0</v>
      </c>
      <c r="J137" s="103">
        <f t="shared" si="20"/>
        <v>390</v>
      </c>
    </row>
    <row r="138" spans="1:10">
      <c r="A138" s="117" t="s">
        <v>115</v>
      </c>
      <c r="B138" s="115">
        <v>150</v>
      </c>
      <c r="C138" s="122">
        <v>42931</v>
      </c>
      <c r="D138" s="115">
        <v>8</v>
      </c>
      <c r="E138" s="114">
        <v>6</v>
      </c>
      <c r="F138" s="114">
        <v>55</v>
      </c>
      <c r="G138" s="103">
        <f t="shared" si="19"/>
        <v>330</v>
      </c>
      <c r="H138" s="103">
        <v>60</v>
      </c>
      <c r="I138" s="103">
        <v>0</v>
      </c>
      <c r="J138" s="103">
        <f t="shared" si="20"/>
        <v>390</v>
      </c>
    </row>
    <row r="139" spans="1:10">
      <c r="A139" s="117" t="s">
        <v>116</v>
      </c>
      <c r="B139" s="115">
        <v>150</v>
      </c>
      <c r="C139" s="122">
        <v>42931</v>
      </c>
      <c r="D139" s="115">
        <v>8</v>
      </c>
      <c r="E139" s="114">
        <v>6</v>
      </c>
      <c r="F139" s="114">
        <v>55</v>
      </c>
      <c r="G139" s="103">
        <f t="shared" si="19"/>
        <v>330</v>
      </c>
      <c r="H139" s="103">
        <v>60</v>
      </c>
      <c r="I139" s="103">
        <v>0</v>
      </c>
      <c r="J139" s="103">
        <f t="shared" si="20"/>
        <v>390</v>
      </c>
    </row>
    <row r="140" spans="1:10">
      <c r="A140" s="117" t="s">
        <v>117</v>
      </c>
      <c r="B140" s="115">
        <v>150</v>
      </c>
      <c r="C140" s="122">
        <v>42931</v>
      </c>
      <c r="D140" s="115">
        <v>8</v>
      </c>
      <c r="E140" s="114">
        <v>6</v>
      </c>
      <c r="F140" s="114">
        <v>55</v>
      </c>
      <c r="G140" s="103">
        <f t="shared" si="19"/>
        <v>330</v>
      </c>
      <c r="H140" s="103">
        <v>60</v>
      </c>
      <c r="I140" s="103">
        <v>0</v>
      </c>
      <c r="J140" s="103">
        <f t="shared" si="20"/>
        <v>390</v>
      </c>
    </row>
    <row r="141" spans="1:10">
      <c r="A141" t="s">
        <v>122</v>
      </c>
      <c r="B141" s="115">
        <v>150</v>
      </c>
      <c r="C141" s="122">
        <v>42931</v>
      </c>
      <c r="D141" s="115">
        <v>8</v>
      </c>
      <c r="E141" s="114">
        <v>6</v>
      </c>
      <c r="F141" s="114">
        <v>50</v>
      </c>
      <c r="G141" s="103">
        <f t="shared" si="19"/>
        <v>300</v>
      </c>
      <c r="H141" s="103">
        <v>60</v>
      </c>
      <c r="I141" s="103">
        <v>0</v>
      </c>
      <c r="J141" s="103">
        <f>SUM(G141:I141)</f>
        <v>360</v>
      </c>
    </row>
    <row r="142" spans="1:10">
      <c r="A142" s="116" t="s">
        <v>123</v>
      </c>
      <c r="B142" s="115">
        <v>150</v>
      </c>
      <c r="C142" s="122">
        <v>42931</v>
      </c>
      <c r="D142" s="115">
        <v>8</v>
      </c>
      <c r="E142" s="114">
        <v>6</v>
      </c>
      <c r="F142" s="114">
        <v>50</v>
      </c>
      <c r="G142" s="103">
        <f t="shared" si="19"/>
        <v>300</v>
      </c>
      <c r="H142" s="103">
        <v>60</v>
      </c>
      <c r="I142" s="103">
        <v>0</v>
      </c>
      <c r="J142" s="103">
        <f>SUM(G142:I142)</f>
        <v>360</v>
      </c>
    </row>
    <row r="143" spans="1:10">
      <c r="A143" s="116"/>
    </row>
    <row r="144" spans="1:10">
      <c r="A144" t="s">
        <v>107</v>
      </c>
      <c r="B144" s="115">
        <v>230</v>
      </c>
      <c r="C144" s="122">
        <v>42932</v>
      </c>
      <c r="D144" s="115">
        <v>9</v>
      </c>
      <c r="E144" s="114">
        <v>8</v>
      </c>
      <c r="F144" s="114">
        <v>90</v>
      </c>
      <c r="G144" s="103">
        <f t="shared" ref="G144:G149" si="22">E144*F144</f>
        <v>720</v>
      </c>
      <c r="H144" s="103">
        <f>E144*40</f>
        <v>320</v>
      </c>
      <c r="I144" s="103">
        <v>300</v>
      </c>
      <c r="J144" s="103">
        <f t="shared" ref="J144:J149" si="23">SUM(G144:I144)</f>
        <v>1340</v>
      </c>
    </row>
    <row r="145" spans="1:10">
      <c r="A145" t="s">
        <v>108</v>
      </c>
      <c r="B145" s="115">
        <v>440</v>
      </c>
      <c r="C145" s="122">
        <v>42932</v>
      </c>
      <c r="D145" s="115">
        <v>9</v>
      </c>
      <c r="E145" s="114">
        <v>8</v>
      </c>
      <c r="F145" s="114">
        <v>140</v>
      </c>
      <c r="G145" s="103">
        <f t="shared" si="22"/>
        <v>1120</v>
      </c>
      <c r="H145" s="103">
        <f t="shared" ref="H145:H149" si="24">E145*40</f>
        <v>320</v>
      </c>
      <c r="I145" s="103">
        <v>350</v>
      </c>
      <c r="J145" s="103">
        <f t="shared" si="23"/>
        <v>1790</v>
      </c>
    </row>
    <row r="146" spans="1:10">
      <c r="A146" t="s">
        <v>110</v>
      </c>
      <c r="B146" s="115">
        <v>245</v>
      </c>
      <c r="C146" s="122">
        <v>42932</v>
      </c>
      <c r="D146" s="115">
        <v>9</v>
      </c>
      <c r="E146" s="114">
        <v>8</v>
      </c>
      <c r="F146" s="114">
        <v>90</v>
      </c>
      <c r="G146" s="103">
        <f t="shared" si="22"/>
        <v>720</v>
      </c>
      <c r="H146" s="103">
        <f t="shared" si="24"/>
        <v>320</v>
      </c>
      <c r="I146" s="103">
        <v>350</v>
      </c>
      <c r="J146" s="103">
        <f t="shared" si="23"/>
        <v>1390</v>
      </c>
    </row>
    <row r="147" spans="1:10">
      <c r="A147" s="116" t="s">
        <v>111</v>
      </c>
      <c r="B147" s="115">
        <v>240</v>
      </c>
      <c r="C147" s="122">
        <v>42932</v>
      </c>
      <c r="D147" s="115">
        <v>9</v>
      </c>
      <c r="E147" s="114">
        <v>8</v>
      </c>
      <c r="F147" s="114">
        <v>90</v>
      </c>
      <c r="G147" s="103">
        <f t="shared" si="22"/>
        <v>720</v>
      </c>
      <c r="H147" s="103">
        <f t="shared" si="24"/>
        <v>320</v>
      </c>
      <c r="I147" s="103">
        <v>350</v>
      </c>
      <c r="J147" s="103">
        <f t="shared" si="23"/>
        <v>1390</v>
      </c>
    </row>
    <row r="148" spans="1:10">
      <c r="A148" s="116" t="s">
        <v>112</v>
      </c>
      <c r="B148" s="115">
        <v>135</v>
      </c>
      <c r="C148" s="122">
        <v>42932</v>
      </c>
      <c r="D148" s="115">
        <v>9</v>
      </c>
      <c r="E148" s="114">
        <v>8</v>
      </c>
      <c r="F148" s="114">
        <v>90</v>
      </c>
      <c r="G148" s="103">
        <f t="shared" si="22"/>
        <v>720</v>
      </c>
      <c r="H148" s="103">
        <f t="shared" si="24"/>
        <v>320</v>
      </c>
      <c r="I148" s="103">
        <v>300</v>
      </c>
      <c r="J148" s="103">
        <f t="shared" si="23"/>
        <v>1340</v>
      </c>
    </row>
    <row r="149" spans="1:10">
      <c r="A149" t="s">
        <v>109</v>
      </c>
      <c r="B149" s="115">
        <v>720</v>
      </c>
      <c r="C149" s="122">
        <v>42932</v>
      </c>
      <c r="D149" s="115">
        <v>9</v>
      </c>
      <c r="E149" s="114">
        <v>8</v>
      </c>
      <c r="F149" s="114">
        <v>190</v>
      </c>
      <c r="G149" s="103">
        <f t="shared" si="22"/>
        <v>1520</v>
      </c>
      <c r="H149" s="103">
        <f t="shared" si="24"/>
        <v>320</v>
      </c>
      <c r="I149" s="103">
        <v>350</v>
      </c>
      <c r="J149" s="103">
        <f t="shared" si="23"/>
        <v>2190</v>
      </c>
    </row>
    <row r="150" spans="1:10">
      <c r="A150" s="116"/>
    </row>
    <row r="151" spans="1:10">
      <c r="A151" t="s">
        <v>103</v>
      </c>
      <c r="B151" s="115">
        <v>1206</v>
      </c>
      <c r="C151" s="122">
        <v>42933</v>
      </c>
      <c r="D151" s="115">
        <v>10</v>
      </c>
      <c r="E151" s="114">
        <v>8</v>
      </c>
      <c r="F151" s="114">
        <v>875</v>
      </c>
      <c r="G151" s="103">
        <f>E151*F151</f>
        <v>7000</v>
      </c>
      <c r="H151" s="103">
        <f>100*E151</f>
        <v>800</v>
      </c>
      <c r="I151" s="103">
        <v>1200</v>
      </c>
      <c r="J151" s="103">
        <f>SUM(G151:I151)*1.03*1.03</f>
        <v>9548.1</v>
      </c>
    </row>
    <row r="152" spans="1:10">
      <c r="A152" t="s">
        <v>110</v>
      </c>
      <c r="B152" s="115">
        <v>245</v>
      </c>
      <c r="C152" s="122">
        <v>42933</v>
      </c>
      <c r="D152" s="115">
        <v>10</v>
      </c>
      <c r="E152" s="114">
        <v>4</v>
      </c>
      <c r="F152" s="114">
        <v>90</v>
      </c>
      <c r="G152" s="103">
        <f t="shared" ref="G152" si="25">E152*F152</f>
        <v>360</v>
      </c>
      <c r="H152" s="103">
        <f t="shared" ref="H152" si="26">E152*40</f>
        <v>160</v>
      </c>
      <c r="I152" s="103">
        <v>350</v>
      </c>
      <c r="J152" s="103">
        <f t="shared" ref="J152" si="27">SUM(G152:I152)</f>
        <v>870</v>
      </c>
    </row>
    <row r="153" spans="1:10">
      <c r="A153" s="116"/>
    </row>
    <row r="154" spans="1:10">
      <c r="A154" t="s">
        <v>103</v>
      </c>
      <c r="B154" s="115">
        <v>1206</v>
      </c>
      <c r="C154" s="122">
        <v>42934</v>
      </c>
      <c r="D154" s="115">
        <v>11</v>
      </c>
      <c r="E154" s="114">
        <v>8</v>
      </c>
      <c r="F154" s="114">
        <v>875</v>
      </c>
      <c r="G154" s="103">
        <f>E154*F154</f>
        <v>7000</v>
      </c>
      <c r="H154" s="103">
        <f>100*E154</f>
        <v>800</v>
      </c>
      <c r="I154" s="103">
        <v>1200</v>
      </c>
      <c r="J154" s="103">
        <f>SUM(G154:I154)*1.03*1.03</f>
        <v>9548.1</v>
      </c>
    </row>
    <row r="155" spans="1:10">
      <c r="A155" s="116"/>
    </row>
    <row r="156" spans="1:10">
      <c r="A156" s="116"/>
    </row>
    <row r="157" spans="1:10">
      <c r="A157" s="116"/>
    </row>
    <row r="158" spans="1:10">
      <c r="A158" s="116"/>
    </row>
    <row r="159" spans="1:10">
      <c r="A159" s="116"/>
    </row>
    <row r="160" spans="1:10">
      <c r="A160" s="116"/>
    </row>
    <row r="161" spans="1:1">
      <c r="A161" s="116"/>
    </row>
    <row r="162" spans="1:1">
      <c r="A162" s="116"/>
    </row>
    <row r="163" spans="1:1">
      <c r="A163" s="116"/>
    </row>
    <row r="164" spans="1:1">
      <c r="A164" s="116"/>
    </row>
    <row r="165" spans="1:1">
      <c r="A165" s="116"/>
    </row>
    <row r="166" spans="1:1">
      <c r="A166" s="116"/>
    </row>
    <row r="167" spans="1:1">
      <c r="A167" s="116"/>
    </row>
    <row r="168" spans="1:1">
      <c r="A168" s="116"/>
    </row>
    <row r="169" spans="1:1">
      <c r="A169" s="116"/>
    </row>
    <row r="170" spans="1:1">
      <c r="A170" s="116"/>
    </row>
    <row r="171" spans="1:1">
      <c r="A171" s="116"/>
    </row>
    <row r="172" spans="1:1">
      <c r="A172" s="116"/>
    </row>
    <row r="173" spans="1:1">
      <c r="A173" s="116"/>
    </row>
    <row r="174" spans="1:1">
      <c r="A174" s="116"/>
    </row>
    <row r="175" spans="1:1">
      <c r="A175" s="116"/>
    </row>
    <row r="176" spans="1:1">
      <c r="A176" s="116"/>
    </row>
    <row r="177" spans="1:1">
      <c r="A177" s="116"/>
    </row>
    <row r="178" spans="1:1">
      <c r="A178" s="116"/>
    </row>
    <row r="179" spans="1:1">
      <c r="A179" s="116"/>
    </row>
    <row r="180" spans="1:1">
      <c r="A180" s="116"/>
    </row>
    <row r="181" spans="1:1">
      <c r="A181" s="116"/>
    </row>
    <row r="182" spans="1:1">
      <c r="A182" s="116"/>
    </row>
    <row r="199" spans="1:10">
      <c r="A199" t="s">
        <v>103</v>
      </c>
      <c r="B199" s="115">
        <v>1206</v>
      </c>
      <c r="C199" s="122">
        <v>42931</v>
      </c>
      <c r="D199" s="115">
        <v>8</v>
      </c>
      <c r="E199" s="114">
        <v>8</v>
      </c>
      <c r="F199" s="114">
        <v>875</v>
      </c>
      <c r="G199" s="103">
        <f>E199*F199</f>
        <v>7000</v>
      </c>
      <c r="H199" s="103">
        <f>100*E199</f>
        <v>800</v>
      </c>
      <c r="I199" s="103">
        <v>1200</v>
      </c>
      <c r="J199" s="103">
        <f>SUM(G199:I199)*1.03*1.03</f>
        <v>9548.1</v>
      </c>
    </row>
    <row r="200" spans="1:10">
      <c r="A200" t="s">
        <v>110</v>
      </c>
      <c r="B200" s="115">
        <v>245</v>
      </c>
      <c r="C200" s="122">
        <v>42931</v>
      </c>
      <c r="D200" s="115">
        <v>8</v>
      </c>
      <c r="E200" s="114">
        <v>4</v>
      </c>
      <c r="F200" s="114">
        <v>90</v>
      </c>
      <c r="G200" s="103">
        <f t="shared" ref="G200" si="28">E200*F200</f>
        <v>360</v>
      </c>
      <c r="H200" s="103">
        <f t="shared" ref="H200" si="29">E200*40</f>
        <v>160</v>
      </c>
      <c r="I200" s="103">
        <v>350</v>
      </c>
      <c r="J200" s="103">
        <f t="shared" ref="J200" si="30">SUM(G200:I200)</f>
        <v>870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6"/>
  <sheetViews>
    <sheetView workbookViewId="0">
      <selection activeCell="B7" sqref="B7"/>
    </sheetView>
  </sheetViews>
  <sheetFormatPr defaultRowHeight="12"/>
  <cols>
    <col min="1" max="1" width="20.42578125" bestFit="1" customWidth="1"/>
    <col min="7" max="7" width="19" bestFit="1" customWidth="1"/>
  </cols>
  <sheetData>
    <row r="1" spans="1:2">
      <c r="B1" t="s">
        <v>6</v>
      </c>
    </row>
    <row r="2" spans="1:2">
      <c r="A2" t="s">
        <v>58</v>
      </c>
      <c r="B2" s="103">
        <f>ROUNDUP((7.5*(1.05^4)),0)</f>
        <v>10</v>
      </c>
    </row>
    <row r="3" spans="1:2">
      <c r="A3" t="s">
        <v>147</v>
      </c>
      <c r="B3" s="103">
        <f>ROUNDUP((7.5*(1.05^4)),0)</f>
        <v>10</v>
      </c>
    </row>
    <row r="4" spans="1:2">
      <c r="A4" t="s">
        <v>59</v>
      </c>
      <c r="B4" s="103">
        <f>ROUNDUP((17*(1.05^4)),0)</f>
        <v>21</v>
      </c>
    </row>
    <row r="5" spans="1:2">
      <c r="A5" t="s">
        <v>148</v>
      </c>
      <c r="B5" s="103">
        <f>ROUNDUP((30*(1.05^4)),0)</f>
        <v>37</v>
      </c>
    </row>
    <row r="6" spans="1:2">
      <c r="A6" t="s">
        <v>96</v>
      </c>
      <c r="B6" s="103">
        <f>ROUNDUP((38*(1.05^4)),0)</f>
        <v>47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5"/>
  <sheetViews>
    <sheetView workbookViewId="0">
      <selection activeCell="B4" sqref="B4"/>
    </sheetView>
  </sheetViews>
  <sheetFormatPr defaultRowHeight="12"/>
  <cols>
    <col min="1" max="1" width="20.42578125" bestFit="1" customWidth="1"/>
  </cols>
  <sheetData>
    <row r="1" spans="1:2">
      <c r="A1" t="s">
        <v>49</v>
      </c>
      <c r="B1">
        <v>400</v>
      </c>
    </row>
    <row r="2" spans="1:2">
      <c r="A2" t="s">
        <v>50</v>
      </c>
      <c r="B2" s="94">
        <v>0.4</v>
      </c>
    </row>
    <row r="3" spans="1:2">
      <c r="A3" t="s">
        <v>51</v>
      </c>
      <c r="B3" s="94">
        <v>0.55000000000000004</v>
      </c>
    </row>
    <row r="4" spans="1:2">
      <c r="A4" t="s">
        <v>52</v>
      </c>
      <c r="B4" s="94">
        <v>0.05</v>
      </c>
    </row>
    <row r="5" spans="1:2">
      <c r="B5" s="102" t="str">
        <f>IF(SUM(B2:B4)=1,"","ERROR")</f>
        <v/>
      </c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3"/>
  <sheetViews>
    <sheetView workbookViewId="0">
      <selection activeCell="A3" sqref="A3:XFD3"/>
    </sheetView>
  </sheetViews>
  <sheetFormatPr defaultRowHeight="12"/>
  <sheetData>
    <row r="3" spans="1:19">
      <c r="A3" t="s">
        <v>89</v>
      </c>
      <c r="B3" t="s">
        <v>73</v>
      </c>
      <c r="C3" t="s">
        <v>90</v>
      </c>
      <c r="D3">
        <v>440</v>
      </c>
      <c r="E3" t="s">
        <v>91</v>
      </c>
      <c r="F3" s="104">
        <v>0.375</v>
      </c>
      <c r="G3" s="104">
        <v>0.41666666666666669</v>
      </c>
      <c r="H3" s="105">
        <f>(G3-F3)*24</f>
        <v>1.0000000000000004</v>
      </c>
      <c r="I3">
        <v>0.75</v>
      </c>
      <c r="J3">
        <v>0.75</v>
      </c>
      <c r="K3" s="106">
        <f>SUM(H3:J3)</f>
        <v>2.5000000000000004</v>
      </c>
      <c r="L3" s="103">
        <f>IF(E3="Large Classroom",60,IF(E3="Large Auditorium",80,IF(E3="Small Classroom",40,IF(E3="Seminar Room",30,"ERROR"))))</f>
        <v>80</v>
      </c>
      <c r="M3" s="103">
        <f>420</f>
        <v>420</v>
      </c>
      <c r="N3" t="s">
        <v>88</v>
      </c>
      <c r="O3" s="106">
        <f>K3</f>
        <v>2.5000000000000004</v>
      </c>
      <c r="P3">
        <v>40</v>
      </c>
      <c r="Q3" s="103">
        <f>IF((O3*P3)=0,,(O3*P3))</f>
        <v>100.00000000000001</v>
      </c>
      <c r="R3" s="103">
        <v>165</v>
      </c>
      <c r="S3" s="107">
        <f>M3+Q3+R3</f>
        <v>685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detailed budget</vt:lpstr>
      <vt:lpstr>Venue Estimates</vt:lpstr>
      <vt:lpstr>Catering Estimates</vt:lpstr>
      <vt:lpstr>Sheet1</vt:lpstr>
      <vt:lpstr>Venue Notes</vt:lpstr>
      <vt:lpstr>'detailed budget'!Print_Area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Hooyman</dc:creator>
  <cp:lastModifiedBy>Paul Del Piero</cp:lastModifiedBy>
  <cp:lastPrinted>2016-03-15T22:21:58Z</cp:lastPrinted>
  <dcterms:created xsi:type="dcterms:W3CDTF">2009-05-13T20:36:24Z</dcterms:created>
  <dcterms:modified xsi:type="dcterms:W3CDTF">2019-11-15T00:43:47Z</dcterms:modified>
</cp:coreProperties>
</file>